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60.xml" ContentType="application/vnd.openxmlformats-officedocument.drawingml.chart+xml"/>
  <Override PartName="/xl/charts/chart59.xml" ContentType="application/vnd.openxmlformats-officedocument.drawingml.chart+xml"/>
  <Override PartName="/xl/charts/chart58.xml" ContentType="application/vnd.openxmlformats-officedocument.drawingml.chart+xml"/>
  <Override PartName="/xl/charts/chart57.xml" ContentType="application/vnd.openxmlformats-officedocument.drawingml.chart+xml"/>
  <Override PartName="/xl/charts/chart56.xml" ContentType="application/vnd.openxmlformats-officedocument.drawingml.chart+xml"/>
  <Override PartName="/xl/charts/chart55.xml" ContentType="application/vnd.openxmlformats-officedocument.drawingml.chart+xml"/>
  <Override PartName="/xl/charts/chart54.xml" ContentType="application/vnd.openxmlformats-officedocument.drawingml.chart+xml"/>
  <Override PartName="/xl/charts/chart53.xml" ContentType="application/vnd.openxmlformats-officedocument.drawingml.chart+xml"/>
  <Override PartName="/xl/charts/chart52.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71.xml" ContentType="application/vnd.openxmlformats-officedocument.drawingml.chart+xml"/>
  <Override PartName="/xl/charts/chart70.xml" ContentType="application/vnd.openxmlformats-officedocument.drawingml.chart+xml"/>
  <Override PartName="/xl/charts/chart69.xml" ContentType="application/vnd.openxmlformats-officedocument.drawingml.chart+xml"/>
  <Override PartName="/xl/charts/chart68.xml" ContentType="application/vnd.openxmlformats-officedocument.drawingml.chart+xml"/>
  <Override PartName="/xl/charts/chart67.xml" ContentType="application/vnd.openxmlformats-officedocument.drawingml.chart+xml"/>
  <Override PartName="/xl/charts/chart66.xml" ContentType="application/vnd.openxmlformats-officedocument.drawingml.chart+xml"/>
  <Override PartName="/xl/charts/chart65.xml" ContentType="application/vnd.openxmlformats-officedocument.drawingml.chart+xml"/>
  <Override PartName="/xl/charts/chart64.xml" ContentType="application/vnd.openxmlformats-officedocument.drawingml.chart+xml"/>
  <Override PartName="/xl/charts/chart51.xml" ContentType="application/vnd.openxmlformats-officedocument.drawingml.chart+xml"/>
  <Override PartName="/xl/charts/chart50.xml" ContentType="application/vnd.openxmlformats-officedocument.drawingml.chart+xml"/>
  <Override PartName="/xl/charts/chart49.xml" ContentType="application/vnd.openxmlformats-officedocument.drawingml.chart+xml"/>
  <Override PartName="/xl/charts/chart39.xml" ContentType="application/vnd.openxmlformats-officedocument.drawingml.chart+xml"/>
  <Override PartName="/xl/charts/chart38.xml" ContentType="application/vnd.openxmlformats-officedocument.drawingml.chart+xml"/>
  <Override PartName="/xl/drawings/drawing11.xml" ContentType="application/vnd.openxmlformats-officedocument.drawing+xml"/>
  <Override PartName="/xl/drawings/drawing10.xml" ContentType="application/vnd.openxmlformats-officedocument.drawing+xml"/>
  <Override PartName="/xl/charts/chart37.xml" ContentType="application/vnd.openxmlformats-officedocument.drawingml.chart+xml"/>
  <Override PartName="/xl/charts/chart36.xml" ContentType="application/vnd.openxmlformats-officedocument.drawingml.chart+xml"/>
  <Override PartName="/xl/worksheets/sheet1.xml" ContentType="application/vnd.openxmlformats-officedocument.spreadsheetml.worksheet+xml"/>
  <Override PartName="/xl/charts/chart34.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8.xml" ContentType="application/vnd.openxmlformats-officedocument.drawingml.chart+xml"/>
  <Override PartName="/xl/charts/chart47.xml" ContentType="application/vnd.openxmlformats-officedocument.drawingml.chart+xml"/>
  <Override PartName="/xl/charts/chart46.xml" ContentType="application/vnd.openxmlformats-officedocument.drawingml.chart+xml"/>
  <Override PartName="/xl/charts/chart45.xml" ContentType="application/vnd.openxmlformats-officedocument.drawingml.chart+xml"/>
  <Override PartName="/xl/charts/chart44.xml" ContentType="application/vnd.openxmlformats-officedocument.drawingml.chart+xml"/>
  <Override PartName="/xl/charts/chart43.xml" ContentType="application/vnd.openxmlformats-officedocument.drawingml.chart+xml"/>
  <Override PartName="/xl/drawings/drawing13.xml" ContentType="application/vnd.openxmlformats-officedocument.drawing+xml"/>
  <Override PartName="/xl/charts/chart42.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82.xml" ContentType="application/vnd.openxmlformats-officedocument.drawingml.chart+xml"/>
  <Override PartName="/xl/charts/chart81.xml" ContentType="application/vnd.openxmlformats-officedocument.drawingml.chart+xml"/>
  <Override PartName="/xl/charts/chart80.xml" ContentType="application/vnd.openxmlformats-officedocument.drawingml.chart+xml"/>
  <Override PartName="/xl/charts/chart79.xml" ContentType="application/vnd.openxmlformats-officedocument.drawingml.chart+xml"/>
  <Override PartName="/xl/charts/chart78.xml" ContentType="application/vnd.openxmlformats-officedocument.drawingml.chart+xml"/>
  <Override PartName="/xl/charts/chart77.xml" ContentType="application/vnd.openxmlformats-officedocument.drawingml.chart+xml"/>
  <Override PartName="/xl/charts/chart76.xml" ContentType="application/vnd.openxmlformats-officedocument.drawingml.chart+xml"/>
  <Override PartName="/xl/charts/chart75.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14.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charts/chart32.xml" ContentType="application/vnd.openxmlformats-officedocument.drawingml.chart+xml"/>
  <Override PartName="/xl/charts/chart35.xml" ContentType="application/vnd.openxmlformats-officedocument.drawingml.chart+xml"/>
  <Override PartName="/xl/drawings/drawing9.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31.xml" ContentType="application/vnd.openxmlformats-officedocument.drawingml.char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charts/chart20.xml" ContentType="application/vnd.openxmlformats-officedocument.drawingml.chart+xml"/>
  <Override PartName="/xl/charts/chart19.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6.xml" ContentType="application/vnd.openxmlformats-officedocument.drawingml.chart+xml"/>
  <Override PartName="/xl/charts/chart15.xml" ContentType="application/vnd.openxmlformats-officedocument.drawingml.chart+xml"/>
  <Override PartName="/xl/charts/chart13.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chart30.xml" ContentType="application/vnd.openxmlformats-officedocument.drawingml.chart+xml"/>
  <Override PartName="/xl/charts/chart29.xml" ContentType="application/vnd.openxmlformats-officedocument.drawingml.chart+xml"/>
  <Override PartName="/xl/charts/chart28.xml" ContentType="application/vnd.openxmlformats-officedocument.drawingml.chart+xml"/>
  <Override PartName="/xl/charts/chart27.xml" ContentType="application/vnd.openxmlformats-officedocument.drawingml.chart+xml"/>
  <Override PartName="/xl/charts/chart26.xml" ContentType="application/vnd.openxmlformats-officedocument.drawingml.chart+xml"/>
  <Override PartName="/xl/charts/chart25.xml" ContentType="application/vnd.openxmlformats-officedocument.drawingml.chart+xml"/>
  <Override PartName="/xl/charts/chart24.xml" ContentType="application/vnd.openxmlformats-officedocument.drawingml.chart+xml"/>
  <Override PartName="/xl/charts/chart23.xml" ContentType="application/vnd.openxmlformats-officedocument.drawingml.chart+xml"/>
  <Override PartName="/xl/charts/chart12.xml" ContentType="application/vnd.openxmlformats-officedocument.drawingml.chart+xml"/>
  <Override PartName="/xl/charts/chart14.xml" ContentType="application/vnd.openxmlformats-officedocument.drawingml.chart+xml"/>
  <Override PartName="/xl/charts/chart6.xml" ContentType="application/vnd.openxmlformats-officedocument.drawingml.chart+xml"/>
  <Override PartName="/xl/charts/chart3.xml" ContentType="application/vnd.openxmlformats-officedocument.drawingml.chart+xml"/>
  <Override PartName="/xl/charts/chart9.xml" ContentType="application/vnd.openxmlformats-officedocument.drawingml.chart+xml"/>
  <Override PartName="/xl/charts/chart4.xml" ContentType="application/vnd.openxmlformats-officedocument.drawingml.chart+xml"/>
  <Override PartName="/xl/charts/chart8.xml" ContentType="application/vnd.openxmlformats-officedocument.drawingml.chart+xml"/>
  <Override PartName="/xl/charts/chart5.xml" ContentType="application/vnd.openxmlformats-officedocument.drawingml.chart+xml"/>
  <Override PartName="/xl/charts/chart11.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charts/chart1.xml" ContentType="application/vnd.openxmlformats-officedocument.drawingml.chart+xml"/>
  <Override PartName="/xl/drawings/drawing5.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EsteLivro" defaultThemeVersion="124226"/>
  <bookViews>
    <workbookView xWindow="360" yWindow="615" windowWidth="12990" windowHeight="8745" tabRatio="705" activeTab="1"/>
  </bookViews>
  <sheets>
    <sheet name="INTRO" sheetId="20" r:id="rId1"/>
    <sheet name="PLS" sheetId="1" r:id="rId2"/>
    <sheet name="INDICE" sheetId="2" r:id="rId3"/>
    <sheet name="LIGA" sheetId="12" r:id="rId4"/>
    <sheet name="A01" sheetId="4" r:id="rId5"/>
    <sheet name="B01" sheetId="8" r:id="rId6"/>
    <sheet name="C01" sheetId="9" r:id="rId7"/>
    <sheet name="D01" sheetId="16" r:id="rId8"/>
    <sheet name="D02" sheetId="18" r:id="rId9"/>
    <sheet name="D03" sheetId="6" r:id="rId10"/>
    <sheet name="D04" sheetId="11" r:id="rId11"/>
    <sheet name="D05" sheetId="17" r:id="rId12"/>
    <sheet name="E01" sheetId="14" r:id="rId13"/>
    <sheet name="FTEC" sheetId="15" r:id="rId14"/>
    <sheet name="AUX" sheetId="5" r:id="rId15"/>
  </sheets>
  <definedNames>
    <definedName name="A50_G3">"A50_01,A50_26,A50_25,A50_G2,A50_22"</definedName>
  </definedNames>
  <calcPr calcId="145621"/>
</workbook>
</file>

<file path=xl/calcChain.xml><?xml version="1.0" encoding="utf-8"?>
<calcChain xmlns="http://schemas.openxmlformats.org/spreadsheetml/2006/main">
  <c r="A330" i="5" l="1"/>
  <c r="C330" i="5"/>
  <c r="D330" i="5"/>
  <c r="E330" i="5"/>
  <c r="F330" i="5"/>
  <c r="B330" i="5"/>
  <c r="A329" i="5"/>
  <c r="A328" i="5"/>
  <c r="A327" i="5"/>
  <c r="A326" i="5"/>
  <c r="A325" i="5"/>
  <c r="A324" i="5"/>
  <c r="A323" i="5"/>
  <c r="A322" i="5"/>
  <c r="A321" i="5"/>
  <c r="BB442" i="5" l="1"/>
  <c r="BB441" i="5"/>
  <c r="BB440" i="5"/>
  <c r="BA442" i="5"/>
  <c r="BA441" i="5"/>
  <c r="BA440" i="5"/>
  <c r="AZ442" i="5"/>
  <c r="AZ441" i="5"/>
  <c r="AZ440" i="5"/>
  <c r="I45" i="11"/>
  <c r="F134" i="8"/>
  <c r="E134" i="8"/>
  <c r="D134" i="8"/>
  <c r="C134" i="8"/>
  <c r="D22" i="20" l="1"/>
  <c r="F21" i="20"/>
  <c r="P86" i="17" l="1"/>
  <c r="N86" i="17"/>
  <c r="I86" i="17"/>
  <c r="J86" i="17"/>
  <c r="K86" i="17"/>
  <c r="L86" i="17"/>
  <c r="M86" i="17"/>
  <c r="H86" i="17"/>
  <c r="AE440" i="5"/>
  <c r="AF440" i="5"/>
  <c r="AG440" i="5"/>
  <c r="AH440" i="5"/>
  <c r="AI440" i="5"/>
  <c r="AJ440" i="5"/>
  <c r="AK440" i="5"/>
  <c r="AL440" i="5"/>
  <c r="AM440" i="5"/>
  <c r="AN440" i="5"/>
  <c r="AO440" i="5"/>
  <c r="AP440" i="5"/>
  <c r="AQ440" i="5"/>
  <c r="G86" i="17"/>
  <c r="E86" i="17"/>
  <c r="D86" i="17"/>
  <c r="C86" i="17"/>
  <c r="P85" i="17"/>
  <c r="N85" i="17"/>
  <c r="H85" i="17"/>
  <c r="I85" i="17"/>
  <c r="J85" i="17"/>
  <c r="K85" i="17"/>
  <c r="L85" i="17"/>
  <c r="M85" i="17"/>
  <c r="G85" i="17"/>
  <c r="E85" i="17"/>
  <c r="D85" i="17"/>
  <c r="C85" i="17"/>
  <c r="P84" i="17"/>
  <c r="N84" i="17"/>
  <c r="H84" i="17"/>
  <c r="I84" i="17"/>
  <c r="J84" i="17"/>
  <c r="K84" i="17"/>
  <c r="L84" i="17"/>
  <c r="M84" i="17"/>
  <c r="G84" i="17"/>
  <c r="E84" i="17"/>
  <c r="D84" i="17"/>
  <c r="C84" i="17"/>
  <c r="C92" i="17"/>
  <c r="D92" i="17"/>
  <c r="E92" i="17"/>
  <c r="G92" i="17"/>
  <c r="H92" i="17"/>
  <c r="I92" i="17"/>
  <c r="J92" i="17"/>
  <c r="K92" i="17"/>
  <c r="L92" i="17"/>
  <c r="M92" i="17"/>
  <c r="N92" i="17"/>
  <c r="I68" i="14" l="1"/>
  <c r="AP456" i="5"/>
  <c r="I66" i="14"/>
  <c r="AN456" i="5"/>
  <c r="I64" i="14"/>
  <c r="AL456" i="5"/>
  <c r="I62" i="14"/>
  <c r="AJ456" i="5"/>
  <c r="I60" i="14"/>
  <c r="AH456" i="5"/>
  <c r="I58" i="14"/>
  <c r="AF456" i="5"/>
  <c r="I69" i="14"/>
  <c r="AQ456" i="5"/>
  <c r="I67" i="14"/>
  <c r="AO456" i="5"/>
  <c r="I65" i="14"/>
  <c r="AM456" i="5"/>
  <c r="I63" i="14"/>
  <c r="AK456" i="5"/>
  <c r="I61" i="14"/>
  <c r="AI456" i="5"/>
  <c r="I59" i="14"/>
  <c r="AG456" i="5"/>
  <c r="I57" i="14"/>
  <c r="AE456" i="5"/>
  <c r="A428" i="5"/>
  <c r="A427" i="5"/>
  <c r="B86" i="17"/>
  <c r="B94" i="17"/>
  <c r="B85" i="17"/>
  <c r="B93" i="17"/>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N55" i="6"/>
  <c r="M55" i="6"/>
  <c r="L55" i="6"/>
  <c r="M54" i="6"/>
  <c r="M52" i="6"/>
  <c r="L52" i="6"/>
  <c r="N51" i="6"/>
  <c r="N52" i="6"/>
  <c r="N53"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M36" i="6"/>
  <c r="N36" i="6"/>
  <c r="L36" i="6"/>
  <c r="D20" i="15" l="1"/>
  <c r="D17" i="15"/>
  <c r="I49" i="9"/>
  <c r="E32" i="8" l="1"/>
  <c r="E31" i="8"/>
  <c r="E30" i="8"/>
  <c r="E28" i="8"/>
  <c r="E27" i="8"/>
  <c r="E26" i="8"/>
  <c r="E24" i="8"/>
  <c r="E23" i="8"/>
  <c r="E22" i="8"/>
  <c r="E21" i="8"/>
  <c r="E20" i="8"/>
  <c r="B126" i="5" l="1"/>
  <c r="B72" i="6"/>
  <c r="C138" i="4" l="1"/>
  <c r="F123" i="4"/>
  <c r="F122" i="4"/>
  <c r="F121" i="4"/>
  <c r="F115" i="4"/>
  <c r="F114" i="4"/>
  <c r="F113" i="4"/>
  <c r="F108" i="4"/>
  <c r="F107" i="4"/>
  <c r="F106" i="4"/>
  <c r="B58" i="16"/>
  <c r="B51" i="16"/>
  <c r="B23" i="16"/>
  <c r="H23" i="16"/>
  <c r="B23" i="17"/>
  <c r="N17" i="9"/>
  <c r="N16" i="9"/>
  <c r="N15" i="9"/>
  <c r="M17" i="9"/>
  <c r="M16" i="9"/>
  <c r="M15" i="9"/>
  <c r="L17" i="9"/>
  <c r="L16" i="9"/>
  <c r="L15" i="9"/>
  <c r="K17" i="9"/>
  <c r="K16" i="9"/>
  <c r="K15" i="9"/>
  <c r="F17" i="9"/>
  <c r="F16" i="9"/>
  <c r="F15" i="9"/>
  <c r="E17" i="9"/>
  <c r="E16" i="9"/>
  <c r="E15" i="9"/>
  <c r="D17" i="9"/>
  <c r="D16" i="9"/>
  <c r="D15" i="9"/>
  <c r="C17" i="9"/>
  <c r="C16" i="9"/>
  <c r="C15" i="9"/>
  <c r="B440" i="5" l="1"/>
  <c r="B442" i="5"/>
  <c r="B441" i="5"/>
  <c r="I79" i="14"/>
  <c r="H79" i="14"/>
  <c r="G79" i="14"/>
  <c r="I78" i="14"/>
  <c r="H78" i="14"/>
  <c r="G78" i="14"/>
  <c r="I77" i="14"/>
  <c r="H77" i="14"/>
  <c r="G77" i="14"/>
  <c r="Q377" i="5" l="1"/>
  <c r="Q378" i="5"/>
  <c r="Q379" i="5"/>
  <c r="Q380" i="5"/>
  <c r="Q381" i="5"/>
  <c r="Q382" i="5"/>
  <c r="Q383" i="5"/>
  <c r="Q384" i="5"/>
  <c r="Q385" i="5"/>
  <c r="Q386" i="5"/>
  <c r="Q387" i="5"/>
  <c r="Q388" i="5"/>
  <c r="Q389" i="5"/>
  <c r="Q390" i="5"/>
  <c r="Q391" i="5"/>
  <c r="Q392" i="5"/>
  <c r="Q393" i="5"/>
  <c r="Q394" i="5"/>
  <c r="Q395" i="5"/>
  <c r="Q396" i="5"/>
  <c r="Q397" i="5"/>
  <c r="A397" i="5" s="1"/>
  <c r="Q376" i="5"/>
  <c r="A391" i="5" l="1"/>
  <c r="A396" i="5"/>
  <c r="A390" i="5"/>
  <c r="A382" i="5"/>
  <c r="A389" i="5"/>
  <c r="A381" i="5"/>
  <c r="A380" i="5"/>
  <c r="A387" i="5"/>
  <c r="A394" i="5"/>
  <c r="A386" i="5"/>
  <c r="A393" i="5"/>
  <c r="A377" i="5"/>
  <c r="A384" i="5"/>
  <c r="A383" i="5"/>
  <c r="A376" i="5"/>
  <c r="A388" i="5"/>
  <c r="A395" i="5"/>
  <c r="A379" i="5"/>
  <c r="A378" i="5"/>
  <c r="A385" i="5"/>
  <c r="A392" i="5"/>
  <c r="J45" i="14"/>
  <c r="J44" i="14"/>
  <c r="L45" i="14"/>
  <c r="L44" i="14"/>
  <c r="L43" i="14"/>
  <c r="J43" i="14"/>
  <c r="U442" i="5"/>
  <c r="H44" i="14" s="1"/>
  <c r="U441" i="5"/>
  <c r="G44" i="14" s="1"/>
  <c r="U440" i="5"/>
  <c r="I44" i="14" s="1"/>
  <c r="T442" i="5"/>
  <c r="H43" i="14" s="1"/>
  <c r="T441" i="5"/>
  <c r="G43" i="14" s="1"/>
  <c r="T440" i="5"/>
  <c r="I43" i="14" s="1"/>
  <c r="N455" i="5"/>
  <c r="N454" i="5"/>
  <c r="N453" i="5"/>
  <c r="N452" i="5"/>
  <c r="N451" i="5"/>
  <c r="N448" i="5"/>
  <c r="N447" i="5"/>
  <c r="N446" i="5"/>
  <c r="N445" i="5"/>
  <c r="N444" i="5"/>
  <c r="L33" i="14"/>
  <c r="J33" i="14"/>
  <c r="N442" i="5"/>
  <c r="N458" i="5" s="1"/>
  <c r="N441" i="5"/>
  <c r="N457" i="5" s="1"/>
  <c r="N440" i="5"/>
  <c r="I33" i="14" s="1"/>
  <c r="L442" i="5"/>
  <c r="L441" i="5"/>
  <c r="L440" i="5"/>
  <c r="N461" i="5" l="1"/>
  <c r="G33" i="14"/>
  <c r="N464" i="5"/>
  <c r="N462" i="5"/>
  <c r="N456" i="5"/>
  <c r="H33" i="14"/>
  <c r="N463" i="5"/>
  <c r="N460" i="5"/>
  <c r="AY458" i="5" l="1"/>
  <c r="AX458" i="5"/>
  <c r="AW458" i="5"/>
  <c r="L458" i="5"/>
  <c r="AY457" i="5"/>
  <c r="AX457" i="5"/>
  <c r="AW457" i="5"/>
  <c r="L457" i="5"/>
  <c r="AY456" i="5"/>
  <c r="AX456" i="5"/>
  <c r="AW456" i="5"/>
  <c r="L456" i="5"/>
  <c r="BB455" i="5"/>
  <c r="BA455" i="5"/>
  <c r="AZ455" i="5"/>
  <c r="AY455" i="5"/>
  <c r="AX455" i="5"/>
  <c r="AW455" i="5"/>
  <c r="AV455" i="5"/>
  <c r="AU455" i="5"/>
  <c r="AT455" i="5"/>
  <c r="AS455" i="5"/>
  <c r="AR455" i="5"/>
  <c r="AQ455" i="5"/>
  <c r="AP455" i="5"/>
  <c r="AO455" i="5"/>
  <c r="AN455" i="5"/>
  <c r="AM455" i="5"/>
  <c r="AL455" i="5"/>
  <c r="AK455" i="5"/>
  <c r="AJ455" i="5"/>
  <c r="AI455" i="5"/>
  <c r="AH455" i="5"/>
  <c r="AG455" i="5"/>
  <c r="AF455" i="5"/>
  <c r="AE455" i="5"/>
  <c r="AD455" i="5"/>
  <c r="AC455" i="5"/>
  <c r="AB455" i="5"/>
  <c r="AA455" i="5"/>
  <c r="Z455" i="5"/>
  <c r="Y455" i="5"/>
  <c r="V455" i="5"/>
  <c r="U455" i="5"/>
  <c r="T455" i="5"/>
  <c r="S455" i="5"/>
  <c r="R455" i="5"/>
  <c r="O455" i="5"/>
  <c r="M455" i="5"/>
  <c r="L455" i="5"/>
  <c r="BB454" i="5"/>
  <c r="BA454" i="5"/>
  <c r="AZ454" i="5"/>
  <c r="AY454" i="5"/>
  <c r="AX454" i="5"/>
  <c r="AW454" i="5"/>
  <c r="AV454" i="5"/>
  <c r="AU454" i="5"/>
  <c r="AT454" i="5"/>
  <c r="AS454" i="5"/>
  <c r="AR454" i="5"/>
  <c r="AQ454" i="5"/>
  <c r="AP454" i="5"/>
  <c r="AO454" i="5"/>
  <c r="AN454" i="5"/>
  <c r="AM454" i="5"/>
  <c r="AL454" i="5"/>
  <c r="AK454" i="5"/>
  <c r="AJ454" i="5"/>
  <c r="AI454" i="5"/>
  <c r="AH454" i="5"/>
  <c r="AG454" i="5"/>
  <c r="AF454" i="5"/>
  <c r="AE454" i="5"/>
  <c r="AD454" i="5"/>
  <c r="AC454" i="5"/>
  <c r="AB454" i="5"/>
  <c r="AA454" i="5"/>
  <c r="Z454" i="5"/>
  <c r="Y454" i="5"/>
  <c r="V454" i="5"/>
  <c r="U454" i="5"/>
  <c r="T454" i="5"/>
  <c r="S454" i="5"/>
  <c r="R454" i="5"/>
  <c r="O454" i="5"/>
  <c r="M454" i="5"/>
  <c r="L454" i="5"/>
  <c r="BB453" i="5"/>
  <c r="BA453" i="5"/>
  <c r="AZ453" i="5"/>
  <c r="AY453" i="5"/>
  <c r="AX453" i="5"/>
  <c r="AW453" i="5"/>
  <c r="AV453" i="5"/>
  <c r="AV461" i="5" s="1"/>
  <c r="AU453" i="5"/>
  <c r="AT453" i="5"/>
  <c r="AS453" i="5"/>
  <c r="AR453" i="5"/>
  <c r="AQ453" i="5"/>
  <c r="AP453" i="5"/>
  <c r="AO453" i="5"/>
  <c r="AN453" i="5"/>
  <c r="AN461" i="5" s="1"/>
  <c r="AM453" i="5"/>
  <c r="AL453" i="5"/>
  <c r="AK453" i="5"/>
  <c r="AJ453" i="5"/>
  <c r="AI453" i="5"/>
  <c r="AH453" i="5"/>
  <c r="AG453" i="5"/>
  <c r="AF453" i="5"/>
  <c r="AF461" i="5" s="1"/>
  <c r="AE453" i="5"/>
  <c r="AD453" i="5"/>
  <c r="AC453" i="5"/>
  <c r="AB453" i="5"/>
  <c r="AA453" i="5"/>
  <c r="Z453" i="5"/>
  <c r="Y453" i="5"/>
  <c r="V453" i="5"/>
  <c r="V461" i="5" s="1"/>
  <c r="U453" i="5"/>
  <c r="T453" i="5"/>
  <c r="S453" i="5"/>
  <c r="R453" i="5"/>
  <c r="O453" i="5"/>
  <c r="M453" i="5"/>
  <c r="L453" i="5"/>
  <c r="BB452" i="5"/>
  <c r="BA452" i="5"/>
  <c r="AZ452" i="5"/>
  <c r="AY452" i="5"/>
  <c r="AX452" i="5"/>
  <c r="AX464" i="5" s="1"/>
  <c r="AW452" i="5"/>
  <c r="AV452" i="5"/>
  <c r="AU452" i="5"/>
  <c r="AT452" i="5"/>
  <c r="AS452" i="5"/>
  <c r="AR452" i="5"/>
  <c r="AQ452" i="5"/>
  <c r="AP452" i="5"/>
  <c r="AP464" i="5" s="1"/>
  <c r="AO452" i="5"/>
  <c r="AN452" i="5"/>
  <c r="AM452" i="5"/>
  <c r="AL452" i="5"/>
  <c r="AK452" i="5"/>
  <c r="AJ452" i="5"/>
  <c r="AI452" i="5"/>
  <c r="AH452" i="5"/>
  <c r="AH464" i="5" s="1"/>
  <c r="AG452" i="5"/>
  <c r="AF452" i="5"/>
  <c r="AE452" i="5"/>
  <c r="AD452" i="5"/>
  <c r="AC452" i="5"/>
  <c r="AB452" i="5"/>
  <c r="AA452" i="5"/>
  <c r="Z452" i="5"/>
  <c r="Z464" i="5" s="1"/>
  <c r="Y452" i="5"/>
  <c r="V452" i="5"/>
  <c r="U452" i="5"/>
  <c r="T452" i="5"/>
  <c r="S452" i="5"/>
  <c r="R452" i="5"/>
  <c r="O452" i="5"/>
  <c r="M452" i="5"/>
  <c r="M464" i="5" s="1"/>
  <c r="L452" i="5"/>
  <c r="BB451" i="5"/>
  <c r="BA451" i="5"/>
  <c r="AZ451" i="5"/>
  <c r="AY451" i="5"/>
  <c r="AX451" i="5"/>
  <c r="AW451" i="5"/>
  <c r="AV451" i="5"/>
  <c r="AU451" i="5"/>
  <c r="AT451" i="5"/>
  <c r="AS451" i="5"/>
  <c r="AR451" i="5"/>
  <c r="AQ451" i="5"/>
  <c r="AP451" i="5"/>
  <c r="AO451" i="5"/>
  <c r="AN451" i="5"/>
  <c r="AM451" i="5"/>
  <c r="AL451" i="5"/>
  <c r="AK451" i="5"/>
  <c r="AJ451" i="5"/>
  <c r="AI451" i="5"/>
  <c r="AH451" i="5"/>
  <c r="AG451" i="5"/>
  <c r="AF451" i="5"/>
  <c r="AE451" i="5"/>
  <c r="AD451" i="5"/>
  <c r="AC451" i="5"/>
  <c r="AB451" i="5"/>
  <c r="AA451" i="5"/>
  <c r="Z451" i="5"/>
  <c r="Y451" i="5"/>
  <c r="V451" i="5"/>
  <c r="U451" i="5"/>
  <c r="T451" i="5"/>
  <c r="S451" i="5"/>
  <c r="R451" i="5"/>
  <c r="O451" i="5"/>
  <c r="M451" i="5"/>
  <c r="L451" i="5"/>
  <c r="BB448" i="5"/>
  <c r="BA448" i="5"/>
  <c r="AZ448" i="5"/>
  <c r="AY448" i="5"/>
  <c r="AX448" i="5"/>
  <c r="AW448" i="5"/>
  <c r="AV448" i="5"/>
  <c r="AU448" i="5"/>
  <c r="AT448" i="5"/>
  <c r="AS448" i="5"/>
  <c r="AR448" i="5"/>
  <c r="AQ448" i="5"/>
  <c r="AP448" i="5"/>
  <c r="AO448" i="5"/>
  <c r="AN448" i="5"/>
  <c r="AM448" i="5"/>
  <c r="AL448" i="5"/>
  <c r="AK448" i="5"/>
  <c r="AJ448" i="5"/>
  <c r="AI448" i="5"/>
  <c r="AH448" i="5"/>
  <c r="AG448" i="5"/>
  <c r="AF448" i="5"/>
  <c r="AE448" i="5"/>
  <c r="AD448" i="5"/>
  <c r="AC448" i="5"/>
  <c r="AB448" i="5"/>
  <c r="AA448" i="5"/>
  <c r="Z448" i="5"/>
  <c r="Y448" i="5"/>
  <c r="V448" i="5"/>
  <c r="U448" i="5"/>
  <c r="T448" i="5"/>
  <c r="S448" i="5"/>
  <c r="R448" i="5"/>
  <c r="O448" i="5"/>
  <c r="M448" i="5"/>
  <c r="L448" i="5"/>
  <c r="BB447" i="5"/>
  <c r="BA447" i="5"/>
  <c r="AZ447" i="5"/>
  <c r="AY447" i="5"/>
  <c r="AX447" i="5"/>
  <c r="AW447" i="5"/>
  <c r="AV447" i="5"/>
  <c r="AU447" i="5"/>
  <c r="AT447" i="5"/>
  <c r="AS447" i="5"/>
  <c r="AR447" i="5"/>
  <c r="AQ447" i="5"/>
  <c r="AP447" i="5"/>
  <c r="AO447" i="5"/>
  <c r="AN447" i="5"/>
  <c r="AM447" i="5"/>
  <c r="AL447" i="5"/>
  <c r="AK447" i="5"/>
  <c r="AJ447" i="5"/>
  <c r="AI447" i="5"/>
  <c r="AH447" i="5"/>
  <c r="AG447" i="5"/>
  <c r="AF447" i="5"/>
  <c r="AE447" i="5"/>
  <c r="AD447" i="5"/>
  <c r="AC447" i="5"/>
  <c r="AB447" i="5"/>
  <c r="AA447" i="5"/>
  <c r="Z447" i="5"/>
  <c r="Y447" i="5"/>
  <c r="V447" i="5"/>
  <c r="U447" i="5"/>
  <c r="T447" i="5"/>
  <c r="S447" i="5"/>
  <c r="R447" i="5"/>
  <c r="O447" i="5"/>
  <c r="M447" i="5"/>
  <c r="L447" i="5"/>
  <c r="BB446" i="5"/>
  <c r="BA446" i="5"/>
  <c r="AZ446" i="5"/>
  <c r="AY446" i="5"/>
  <c r="AX446" i="5"/>
  <c r="AW446" i="5"/>
  <c r="AV446" i="5"/>
  <c r="AU446" i="5"/>
  <c r="AT446" i="5"/>
  <c r="AS446" i="5"/>
  <c r="AR446" i="5"/>
  <c r="AQ446" i="5"/>
  <c r="AP446" i="5"/>
  <c r="AO446" i="5"/>
  <c r="AN446" i="5"/>
  <c r="AM446" i="5"/>
  <c r="AL446" i="5"/>
  <c r="AK446" i="5"/>
  <c r="AJ446" i="5"/>
  <c r="AI446" i="5"/>
  <c r="AH446" i="5"/>
  <c r="AG446" i="5"/>
  <c r="AF446" i="5"/>
  <c r="AE446" i="5"/>
  <c r="AD446" i="5"/>
  <c r="AC446" i="5"/>
  <c r="AB446" i="5"/>
  <c r="AA446" i="5"/>
  <c r="Z446" i="5"/>
  <c r="Y446" i="5"/>
  <c r="V446" i="5"/>
  <c r="U446" i="5"/>
  <c r="T446" i="5"/>
  <c r="S446" i="5"/>
  <c r="R446" i="5"/>
  <c r="O446" i="5"/>
  <c r="M446" i="5"/>
  <c r="L446" i="5"/>
  <c r="BB445" i="5"/>
  <c r="BA445" i="5"/>
  <c r="AZ445" i="5"/>
  <c r="AY445" i="5"/>
  <c r="AX445" i="5"/>
  <c r="AW445" i="5"/>
  <c r="AV445" i="5"/>
  <c r="AU445" i="5"/>
  <c r="AT445" i="5"/>
  <c r="AS445" i="5"/>
  <c r="AR445" i="5"/>
  <c r="AQ445" i="5"/>
  <c r="AP445" i="5"/>
  <c r="AO445" i="5"/>
  <c r="AN445" i="5"/>
  <c r="AM445" i="5"/>
  <c r="AL445" i="5"/>
  <c r="AK445" i="5"/>
  <c r="AJ445" i="5"/>
  <c r="AI445" i="5"/>
  <c r="AH445" i="5"/>
  <c r="AG445" i="5"/>
  <c r="AF445" i="5"/>
  <c r="AE445" i="5"/>
  <c r="AD445" i="5"/>
  <c r="AC445" i="5"/>
  <c r="AB445" i="5"/>
  <c r="AA445" i="5"/>
  <c r="Z445" i="5"/>
  <c r="Y445" i="5"/>
  <c r="V445" i="5"/>
  <c r="U445" i="5"/>
  <c r="T445" i="5"/>
  <c r="S445" i="5"/>
  <c r="R445" i="5"/>
  <c r="O445" i="5"/>
  <c r="M445" i="5"/>
  <c r="L445" i="5"/>
  <c r="BB444" i="5"/>
  <c r="BA444" i="5"/>
  <c r="AZ444" i="5"/>
  <c r="AY444" i="5"/>
  <c r="AX444" i="5"/>
  <c r="AW444" i="5"/>
  <c r="AV444" i="5"/>
  <c r="AU444" i="5"/>
  <c r="AT444" i="5"/>
  <c r="AS444" i="5"/>
  <c r="AR444" i="5"/>
  <c r="AQ444" i="5"/>
  <c r="AP444" i="5"/>
  <c r="AO444" i="5"/>
  <c r="AN444" i="5"/>
  <c r="AM444" i="5"/>
  <c r="AL444" i="5"/>
  <c r="AK444" i="5"/>
  <c r="AJ444" i="5"/>
  <c r="AI444" i="5"/>
  <c r="AH444" i="5"/>
  <c r="AG444" i="5"/>
  <c r="AF444" i="5"/>
  <c r="AE444" i="5"/>
  <c r="AD444" i="5"/>
  <c r="AC444" i="5"/>
  <c r="AB444" i="5"/>
  <c r="AA444" i="5"/>
  <c r="Z444" i="5"/>
  <c r="Y444" i="5"/>
  <c r="V444" i="5"/>
  <c r="U444" i="5"/>
  <c r="T444" i="5"/>
  <c r="S444" i="5"/>
  <c r="R444" i="5"/>
  <c r="O444" i="5"/>
  <c r="M444" i="5"/>
  <c r="L444" i="5"/>
  <c r="BB458" i="5"/>
  <c r="BA458" i="5"/>
  <c r="AZ458" i="5"/>
  <c r="AV442" i="5"/>
  <c r="AV458" i="5" s="1"/>
  <c r="AU442" i="5"/>
  <c r="AU458" i="5" s="1"/>
  <c r="AT442" i="5"/>
  <c r="AT458" i="5" s="1"/>
  <c r="AS442" i="5"/>
  <c r="AS458" i="5" s="1"/>
  <c r="AR442" i="5"/>
  <c r="AR458" i="5" s="1"/>
  <c r="AQ442" i="5"/>
  <c r="AQ458" i="5" s="1"/>
  <c r="AP442" i="5"/>
  <c r="AP458" i="5" s="1"/>
  <c r="AO442" i="5"/>
  <c r="AO458" i="5" s="1"/>
  <c r="AN442" i="5"/>
  <c r="AN458" i="5" s="1"/>
  <c r="AM442" i="5"/>
  <c r="AM458" i="5" s="1"/>
  <c r="AL442" i="5"/>
  <c r="AL458" i="5" s="1"/>
  <c r="AK442" i="5"/>
  <c r="AK458" i="5" s="1"/>
  <c r="AJ442" i="5"/>
  <c r="AJ458" i="5" s="1"/>
  <c r="AI442" i="5"/>
  <c r="AI458" i="5" s="1"/>
  <c r="AH442" i="5"/>
  <c r="AH458" i="5" s="1"/>
  <c r="AG442" i="5"/>
  <c r="AG458" i="5" s="1"/>
  <c r="AF442" i="5"/>
  <c r="AF458" i="5" s="1"/>
  <c r="AE442" i="5"/>
  <c r="AE458" i="5" s="1"/>
  <c r="AD442" i="5"/>
  <c r="AD458" i="5" s="1"/>
  <c r="AC442" i="5"/>
  <c r="AC458" i="5" s="1"/>
  <c r="AB442" i="5"/>
  <c r="AB458" i="5" s="1"/>
  <c r="AA442" i="5"/>
  <c r="AA458" i="5" s="1"/>
  <c r="Z442" i="5"/>
  <c r="Z458" i="5" s="1"/>
  <c r="Y442" i="5"/>
  <c r="Y458" i="5" s="1"/>
  <c r="V442" i="5"/>
  <c r="U458" i="5"/>
  <c r="T458" i="5"/>
  <c r="S442" i="5"/>
  <c r="S458" i="5" s="1"/>
  <c r="R442" i="5"/>
  <c r="R458" i="5" s="1"/>
  <c r="O442" i="5"/>
  <c r="O458" i="5" s="1"/>
  <c r="M442" i="5"/>
  <c r="M458" i="5" s="1"/>
  <c r="BB457" i="5"/>
  <c r="BA457" i="5"/>
  <c r="AZ457" i="5"/>
  <c r="AV441" i="5"/>
  <c r="AV457" i="5" s="1"/>
  <c r="AU441" i="5"/>
  <c r="AU457" i="5" s="1"/>
  <c r="AT441" i="5"/>
  <c r="AT457" i="5" s="1"/>
  <c r="AS441" i="5"/>
  <c r="AS457" i="5" s="1"/>
  <c r="AR441" i="5"/>
  <c r="AR457" i="5" s="1"/>
  <c r="AQ441" i="5"/>
  <c r="AQ457" i="5" s="1"/>
  <c r="AP441" i="5"/>
  <c r="AP457" i="5" s="1"/>
  <c r="AO441" i="5"/>
  <c r="AO457" i="5" s="1"/>
  <c r="AN441" i="5"/>
  <c r="AN457" i="5" s="1"/>
  <c r="AM441" i="5"/>
  <c r="AM457" i="5" s="1"/>
  <c r="AL441" i="5"/>
  <c r="AL457" i="5" s="1"/>
  <c r="AK441" i="5"/>
  <c r="AK457" i="5" s="1"/>
  <c r="AJ441" i="5"/>
  <c r="AJ457" i="5" s="1"/>
  <c r="AI441" i="5"/>
  <c r="AI457" i="5" s="1"/>
  <c r="AH441" i="5"/>
  <c r="AH457" i="5" s="1"/>
  <c r="AG441" i="5"/>
  <c r="AG457" i="5" s="1"/>
  <c r="AF441" i="5"/>
  <c r="AF457" i="5" s="1"/>
  <c r="AE441" i="5"/>
  <c r="AE457" i="5" s="1"/>
  <c r="AD441" i="5"/>
  <c r="AD457" i="5" s="1"/>
  <c r="AC441" i="5"/>
  <c r="AC457" i="5" s="1"/>
  <c r="AB441" i="5"/>
  <c r="AB457" i="5" s="1"/>
  <c r="AA441" i="5"/>
  <c r="AA457" i="5" s="1"/>
  <c r="Z441" i="5"/>
  <c r="Z457" i="5" s="1"/>
  <c r="Y441" i="5"/>
  <c r="Y457" i="5" s="1"/>
  <c r="V441" i="5"/>
  <c r="U457" i="5"/>
  <c r="T457" i="5"/>
  <c r="S441" i="5"/>
  <c r="S457" i="5" s="1"/>
  <c r="R441" i="5"/>
  <c r="R457" i="5" s="1"/>
  <c r="O441" i="5"/>
  <c r="O457" i="5" s="1"/>
  <c r="M441" i="5"/>
  <c r="M457" i="5" s="1"/>
  <c r="BB456" i="5"/>
  <c r="BA456" i="5"/>
  <c r="AZ456" i="5"/>
  <c r="AV440" i="5"/>
  <c r="AV456" i="5" s="1"/>
  <c r="AU440" i="5"/>
  <c r="AU456" i="5" s="1"/>
  <c r="AT440" i="5"/>
  <c r="AT456" i="5" s="1"/>
  <c r="AS440" i="5"/>
  <c r="AS456" i="5" s="1"/>
  <c r="AR440" i="5"/>
  <c r="AR456" i="5" s="1"/>
  <c r="AD440" i="5"/>
  <c r="AD456" i="5" s="1"/>
  <c r="AC440" i="5"/>
  <c r="AC456" i="5" s="1"/>
  <c r="AB440" i="5"/>
  <c r="AB456" i="5" s="1"/>
  <c r="AA440" i="5"/>
  <c r="AA456" i="5" s="1"/>
  <c r="Z440" i="5"/>
  <c r="Z456" i="5" s="1"/>
  <c r="Y440" i="5"/>
  <c r="Y456" i="5" s="1"/>
  <c r="V440" i="5"/>
  <c r="U456" i="5"/>
  <c r="T456" i="5"/>
  <c r="S440" i="5"/>
  <c r="S456" i="5" s="1"/>
  <c r="R440" i="5"/>
  <c r="R456" i="5" s="1"/>
  <c r="O440" i="5"/>
  <c r="O456" i="5" s="1"/>
  <c r="M440" i="5"/>
  <c r="M456" i="5" s="1"/>
  <c r="J441" i="5"/>
  <c r="K441" i="5"/>
  <c r="J442" i="5"/>
  <c r="J458" i="5" s="1"/>
  <c r="K442" i="5"/>
  <c r="K458" i="5" s="1"/>
  <c r="J444" i="5"/>
  <c r="K444" i="5"/>
  <c r="J445" i="5"/>
  <c r="K445" i="5"/>
  <c r="J446" i="5"/>
  <c r="K446" i="5"/>
  <c r="J447" i="5"/>
  <c r="K447" i="5"/>
  <c r="J448" i="5"/>
  <c r="K448" i="5"/>
  <c r="J451" i="5"/>
  <c r="K451" i="5"/>
  <c r="J452" i="5"/>
  <c r="K452" i="5"/>
  <c r="J453" i="5"/>
  <c r="K453" i="5"/>
  <c r="J454" i="5"/>
  <c r="J460" i="5" s="1"/>
  <c r="K454" i="5"/>
  <c r="J455" i="5"/>
  <c r="K455" i="5"/>
  <c r="J457" i="5"/>
  <c r="K457" i="5"/>
  <c r="I54" i="17"/>
  <c r="K464" i="5" l="1"/>
  <c r="S464" i="5"/>
  <c r="AC464" i="5"/>
  <c r="AK464" i="5"/>
  <c r="AS464" i="5"/>
  <c r="BA464" i="5"/>
  <c r="L464" i="5"/>
  <c r="Y464" i="5"/>
  <c r="AG464" i="5"/>
  <c r="AO464" i="5"/>
  <c r="AW464" i="5"/>
  <c r="K463" i="5"/>
  <c r="O461" i="5"/>
  <c r="AA461" i="5"/>
  <c r="AI461" i="5"/>
  <c r="AQ461" i="5"/>
  <c r="AY461" i="5"/>
  <c r="K462" i="5"/>
  <c r="J464" i="5"/>
  <c r="J461" i="5"/>
  <c r="R464" i="5"/>
  <c r="AB464" i="5"/>
  <c r="AJ464" i="5"/>
  <c r="AR464" i="5"/>
  <c r="AZ464" i="5"/>
  <c r="T464" i="5"/>
  <c r="AD464" i="5"/>
  <c r="AL464" i="5"/>
  <c r="AT464" i="5"/>
  <c r="BB464" i="5"/>
  <c r="R461" i="5"/>
  <c r="AJ461" i="5"/>
  <c r="AZ461" i="5"/>
  <c r="AB461" i="5"/>
  <c r="AR461" i="5"/>
  <c r="O464" i="5"/>
  <c r="AA464" i="5"/>
  <c r="AI464" i="5"/>
  <c r="AQ464" i="5"/>
  <c r="AY464" i="5"/>
  <c r="K460" i="5"/>
  <c r="AK461" i="5"/>
  <c r="V456" i="5"/>
  <c r="I45" i="14"/>
  <c r="U461" i="5"/>
  <c r="AE461" i="5"/>
  <c r="AM461" i="5"/>
  <c r="AU461" i="5"/>
  <c r="V458" i="5"/>
  <c r="H45" i="14"/>
  <c r="AC461" i="5"/>
  <c r="J463" i="5"/>
  <c r="K461" i="5"/>
  <c r="V457" i="5"/>
  <c r="G45" i="14"/>
  <c r="U464" i="5"/>
  <c r="AE464" i="5"/>
  <c r="AM464" i="5"/>
  <c r="AU464" i="5"/>
  <c r="L461" i="5"/>
  <c r="Y461" i="5"/>
  <c r="AG461" i="5"/>
  <c r="AO461" i="5"/>
  <c r="AW461" i="5"/>
  <c r="S461" i="5"/>
  <c r="AS461" i="5"/>
  <c r="J462" i="5"/>
  <c r="V464" i="5"/>
  <c r="AF464" i="5"/>
  <c r="AN464" i="5"/>
  <c r="AV464" i="5"/>
  <c r="M461" i="5"/>
  <c r="Z461" i="5"/>
  <c r="AH461" i="5"/>
  <c r="AP461" i="5"/>
  <c r="AX461" i="5"/>
  <c r="BA461" i="5"/>
  <c r="T461" i="5"/>
  <c r="AD461" i="5"/>
  <c r="AL461" i="5"/>
  <c r="AT461" i="5"/>
  <c r="BB461" i="5"/>
  <c r="M463" i="5"/>
  <c r="R463" i="5"/>
  <c r="T463" i="5"/>
  <c r="V463" i="5"/>
  <c r="Z463" i="5"/>
  <c r="AB463" i="5"/>
  <c r="AD463" i="5"/>
  <c r="AF463" i="5"/>
  <c r="AH463" i="5"/>
  <c r="AJ463" i="5"/>
  <c r="AL463" i="5"/>
  <c r="AN463" i="5"/>
  <c r="AP463" i="5"/>
  <c r="AR463" i="5"/>
  <c r="AT463" i="5"/>
  <c r="AV463" i="5"/>
  <c r="AX463" i="5"/>
  <c r="AZ463" i="5"/>
  <c r="BB463" i="5"/>
  <c r="M462" i="5"/>
  <c r="R462" i="5"/>
  <c r="T462" i="5"/>
  <c r="V462" i="5"/>
  <c r="Z462" i="5"/>
  <c r="AB462" i="5"/>
  <c r="AD462" i="5"/>
  <c r="AF462" i="5"/>
  <c r="AH462" i="5"/>
  <c r="AJ462" i="5"/>
  <c r="AL462" i="5"/>
  <c r="AN462" i="5"/>
  <c r="AP462" i="5"/>
  <c r="AR462" i="5"/>
  <c r="AT462" i="5"/>
  <c r="AV462" i="5"/>
  <c r="AX462" i="5"/>
  <c r="AZ462" i="5"/>
  <c r="BB462" i="5"/>
  <c r="L463" i="5"/>
  <c r="O463" i="5"/>
  <c r="S463" i="5"/>
  <c r="U463" i="5"/>
  <c r="Y463" i="5"/>
  <c r="AA463" i="5"/>
  <c r="AC463" i="5"/>
  <c r="AE463" i="5"/>
  <c r="AG463" i="5"/>
  <c r="AI463" i="5"/>
  <c r="AK463" i="5"/>
  <c r="AM463" i="5"/>
  <c r="AO463" i="5"/>
  <c r="AQ463" i="5"/>
  <c r="AS463" i="5"/>
  <c r="AU463" i="5"/>
  <c r="AW463" i="5"/>
  <c r="AY463" i="5"/>
  <c r="BA463" i="5"/>
  <c r="L462" i="5"/>
  <c r="O462" i="5"/>
  <c r="S462" i="5"/>
  <c r="U462" i="5"/>
  <c r="Y462" i="5"/>
  <c r="AA462" i="5"/>
  <c r="AC462" i="5"/>
  <c r="AE462" i="5"/>
  <c r="AG462" i="5"/>
  <c r="AI462" i="5"/>
  <c r="AK462" i="5"/>
  <c r="AM462" i="5"/>
  <c r="AO462" i="5"/>
  <c r="AQ462" i="5"/>
  <c r="AS462" i="5"/>
  <c r="AU462" i="5"/>
  <c r="AW462" i="5"/>
  <c r="AY462" i="5"/>
  <c r="BA462" i="5"/>
  <c r="M460" i="5"/>
  <c r="R460" i="5"/>
  <c r="T460" i="5"/>
  <c r="V460" i="5"/>
  <c r="Z460" i="5"/>
  <c r="AB460" i="5"/>
  <c r="AD460" i="5"/>
  <c r="AF460" i="5"/>
  <c r="AH460" i="5"/>
  <c r="AJ460" i="5"/>
  <c r="AL460" i="5"/>
  <c r="AN460" i="5"/>
  <c r="AP460" i="5"/>
  <c r="AR460" i="5"/>
  <c r="AT460" i="5"/>
  <c r="AV460" i="5"/>
  <c r="AX460" i="5"/>
  <c r="AZ460" i="5"/>
  <c r="BB460" i="5"/>
  <c r="L460" i="5"/>
  <c r="O460" i="5"/>
  <c r="S460" i="5"/>
  <c r="U460" i="5"/>
  <c r="Y460" i="5"/>
  <c r="AA460" i="5"/>
  <c r="AC460" i="5"/>
  <c r="AE460" i="5"/>
  <c r="AG460" i="5"/>
  <c r="AI460" i="5"/>
  <c r="AK460" i="5"/>
  <c r="AM460" i="5"/>
  <c r="AO460" i="5"/>
  <c r="AQ460" i="5"/>
  <c r="AS460" i="5"/>
  <c r="AU460" i="5"/>
  <c r="AW460" i="5"/>
  <c r="AY460" i="5"/>
  <c r="BA460" i="5"/>
  <c r="C136" i="8"/>
  <c r="D136" i="8"/>
  <c r="E136" i="8"/>
  <c r="F136" i="8"/>
  <c r="C137" i="8"/>
  <c r="D137" i="8"/>
  <c r="E137" i="8"/>
  <c r="F137" i="8"/>
  <c r="C138" i="8"/>
  <c r="D138" i="8"/>
  <c r="E138" i="8"/>
  <c r="F138" i="8"/>
  <c r="C139" i="8"/>
  <c r="D139" i="8"/>
  <c r="E139" i="8"/>
  <c r="F139" i="8"/>
  <c r="C140" i="8"/>
  <c r="D140" i="8"/>
  <c r="E140" i="8"/>
  <c r="F140" i="8"/>
  <c r="C141" i="8"/>
  <c r="D141" i="8"/>
  <c r="E141" i="8"/>
  <c r="F141" i="8"/>
  <c r="C142" i="8"/>
  <c r="D142" i="8"/>
  <c r="E142" i="8"/>
  <c r="F142" i="8"/>
  <c r="C143" i="8"/>
  <c r="D143" i="8"/>
  <c r="E143" i="8"/>
  <c r="F143" i="8"/>
  <c r="C144" i="8"/>
  <c r="D144" i="8"/>
  <c r="E144" i="8"/>
  <c r="F144" i="8"/>
  <c r="C145" i="8"/>
  <c r="D145" i="8"/>
  <c r="E145" i="8"/>
  <c r="F145" i="8"/>
  <c r="C146" i="8"/>
  <c r="D146" i="8"/>
  <c r="E146" i="8"/>
  <c r="F146" i="8"/>
  <c r="C147" i="8"/>
  <c r="D147" i="8"/>
  <c r="E147" i="8"/>
  <c r="F147" i="8"/>
  <c r="C148" i="8"/>
  <c r="D148" i="8"/>
  <c r="E148" i="8"/>
  <c r="F148" i="8"/>
  <c r="C149" i="8"/>
  <c r="D149" i="8"/>
  <c r="E149" i="8"/>
  <c r="F149" i="8"/>
  <c r="C150" i="8"/>
  <c r="D150" i="8"/>
  <c r="E150" i="8"/>
  <c r="F150" i="8"/>
  <c r="D135" i="8"/>
  <c r="E135" i="8"/>
  <c r="F135" i="8"/>
  <c r="C135" i="8"/>
  <c r="C163" i="8"/>
  <c r="D133" i="8"/>
  <c r="E133" i="8"/>
  <c r="F133" i="8"/>
  <c r="C133" i="8"/>
  <c r="H55" i="14" l="1"/>
  <c r="G55" i="14"/>
  <c r="I54" i="14"/>
  <c r="I51" i="14"/>
  <c r="H53" i="14"/>
  <c r="H52" i="14"/>
  <c r="G53" i="14"/>
  <c r="I55" i="14"/>
  <c r="H54" i="14"/>
  <c r="G54" i="14"/>
  <c r="I53" i="14"/>
  <c r="G52" i="14"/>
  <c r="I52" i="14"/>
  <c r="H51" i="14"/>
  <c r="G51" i="14"/>
  <c r="H41" i="14" l="1"/>
  <c r="G41" i="14"/>
  <c r="I41" i="14"/>
  <c r="H40" i="14"/>
  <c r="G40" i="14"/>
  <c r="I40" i="14"/>
  <c r="H34" i="14" l="1"/>
  <c r="G34" i="14"/>
  <c r="I34" i="14"/>
  <c r="H31" i="14"/>
  <c r="G31" i="14"/>
  <c r="I31" i="14"/>
  <c r="J31" i="14"/>
  <c r="L31" i="14"/>
  <c r="L32" i="14"/>
  <c r="J32" i="14"/>
  <c r="H32" i="14"/>
  <c r="G32" i="14"/>
  <c r="I32" i="14"/>
  <c r="G442" i="5"/>
  <c r="G441" i="5"/>
  <c r="G440" i="5"/>
  <c r="F442" i="5"/>
  <c r="F441" i="5"/>
  <c r="F440" i="5"/>
  <c r="E442" i="5"/>
  <c r="E441" i="5"/>
  <c r="E440" i="5"/>
  <c r="D442" i="5"/>
  <c r="D441" i="5"/>
  <c r="D440" i="5"/>
  <c r="H39" i="14"/>
  <c r="H50" i="14"/>
  <c r="H28" i="14"/>
  <c r="H17" i="14"/>
  <c r="A458" i="5"/>
  <c r="C442" i="5"/>
  <c r="C441" i="5"/>
  <c r="C440" i="5"/>
  <c r="I97" i="17" l="1"/>
  <c r="P93" i="17"/>
  <c r="P94" i="17"/>
  <c r="N93" i="17"/>
  <c r="N94" i="17"/>
  <c r="G93" i="17"/>
  <c r="H93" i="17"/>
  <c r="I93" i="17"/>
  <c r="J93" i="17"/>
  <c r="K93" i="17"/>
  <c r="L93" i="17"/>
  <c r="M93" i="17"/>
  <c r="G94" i="17"/>
  <c r="H94" i="17"/>
  <c r="I94" i="17"/>
  <c r="J94" i="17"/>
  <c r="K94" i="17"/>
  <c r="L94" i="17"/>
  <c r="M94" i="17"/>
  <c r="E93" i="17"/>
  <c r="E94" i="17"/>
  <c r="C93" i="17"/>
  <c r="D93" i="17"/>
  <c r="C94" i="17"/>
  <c r="D94" i="17"/>
  <c r="P92" i="17"/>
  <c r="B54" i="17"/>
  <c r="P31" i="17"/>
  <c r="P32" i="17"/>
  <c r="N31" i="17"/>
  <c r="N32" i="17"/>
  <c r="G31" i="17"/>
  <c r="H31" i="17"/>
  <c r="I31" i="17"/>
  <c r="J31" i="17"/>
  <c r="K31" i="17"/>
  <c r="L31" i="17"/>
  <c r="M31" i="17"/>
  <c r="G32" i="17"/>
  <c r="H32" i="17"/>
  <c r="I32" i="17"/>
  <c r="J32" i="17"/>
  <c r="K32" i="17"/>
  <c r="L32" i="17"/>
  <c r="M32" i="17"/>
  <c r="E31" i="17"/>
  <c r="E32" i="17"/>
  <c r="C31" i="17"/>
  <c r="D31" i="17"/>
  <c r="C32" i="17"/>
  <c r="D32" i="17"/>
  <c r="P30" i="17"/>
  <c r="N30" i="17"/>
  <c r="M30" i="17"/>
  <c r="L30" i="17"/>
  <c r="K30" i="17"/>
  <c r="J30" i="17"/>
  <c r="I30" i="17"/>
  <c r="H30" i="17"/>
  <c r="G30" i="17"/>
  <c r="E30" i="17"/>
  <c r="D30" i="17"/>
  <c r="C30" i="17"/>
  <c r="P23" i="17"/>
  <c r="P24" i="17"/>
  <c r="N23" i="17"/>
  <c r="N24" i="17"/>
  <c r="G23" i="17"/>
  <c r="H23" i="17"/>
  <c r="I23" i="17"/>
  <c r="J23" i="17"/>
  <c r="K23" i="17"/>
  <c r="L23" i="17"/>
  <c r="M23" i="17"/>
  <c r="G24" i="17"/>
  <c r="H24" i="17"/>
  <c r="I24" i="17"/>
  <c r="J24" i="17"/>
  <c r="K24" i="17"/>
  <c r="L24" i="17"/>
  <c r="M24" i="17"/>
  <c r="E23" i="17"/>
  <c r="E24" i="17"/>
  <c r="C23" i="17"/>
  <c r="D23" i="17"/>
  <c r="C24" i="17"/>
  <c r="D24" i="17"/>
  <c r="P22" i="17"/>
  <c r="N22" i="17"/>
  <c r="M22" i="17"/>
  <c r="I22" i="17"/>
  <c r="J22" i="17"/>
  <c r="K22" i="17"/>
  <c r="L22" i="17"/>
  <c r="H22" i="17"/>
  <c r="G22" i="17"/>
  <c r="E22" i="17"/>
  <c r="D22" i="17"/>
  <c r="C22" i="17"/>
  <c r="A421" i="5" l="1"/>
  <c r="A420" i="5"/>
  <c r="A413" i="5"/>
  <c r="A412" i="5"/>
  <c r="A405" i="5"/>
  <c r="B24" i="17"/>
  <c r="I21" i="11"/>
  <c r="F21" i="11"/>
  <c r="U399" i="5"/>
  <c r="V399" i="5"/>
  <c r="W399" i="5"/>
  <c r="X399" i="5"/>
  <c r="Y399" i="5"/>
  <c r="Z399" i="5"/>
  <c r="AA399" i="5"/>
  <c r="AB399" i="5"/>
  <c r="AC399" i="5"/>
  <c r="AD399" i="5"/>
  <c r="AE399" i="5"/>
  <c r="AF399" i="5"/>
  <c r="V398" i="5"/>
  <c r="W398" i="5"/>
  <c r="X398" i="5"/>
  <c r="Y398" i="5"/>
  <c r="Z398" i="5"/>
  <c r="AA398" i="5"/>
  <c r="AB398" i="5"/>
  <c r="AC398" i="5"/>
  <c r="AD398" i="5"/>
  <c r="AE398" i="5"/>
  <c r="AF398" i="5"/>
  <c r="U398" i="5"/>
  <c r="S399" i="5"/>
  <c r="T399" i="5"/>
  <c r="T398" i="5"/>
  <c r="S398" i="5"/>
  <c r="AD374" i="5" l="1"/>
  <c r="AA374" i="5"/>
  <c r="X374" i="5"/>
  <c r="M374" i="5"/>
  <c r="J374" i="5"/>
  <c r="G374" i="5"/>
  <c r="Q37" i="6" l="1"/>
  <c r="R37" i="6"/>
  <c r="S37" i="6"/>
  <c r="T37" i="6"/>
  <c r="U37" i="6"/>
  <c r="V37" i="6"/>
  <c r="Q38" i="6"/>
  <c r="R38" i="6"/>
  <c r="S38" i="6"/>
  <c r="T38" i="6"/>
  <c r="U38" i="6"/>
  <c r="V38" i="6"/>
  <c r="Q39" i="6"/>
  <c r="R39" i="6"/>
  <c r="S39" i="6"/>
  <c r="T39" i="6"/>
  <c r="U39" i="6"/>
  <c r="V39" i="6"/>
  <c r="Q40" i="6"/>
  <c r="R40" i="6"/>
  <c r="S40" i="6"/>
  <c r="T40" i="6"/>
  <c r="U40" i="6"/>
  <c r="V40" i="6"/>
  <c r="Q41" i="6"/>
  <c r="R41" i="6"/>
  <c r="S41" i="6"/>
  <c r="T41" i="6"/>
  <c r="U41" i="6"/>
  <c r="V41" i="6"/>
  <c r="Q42" i="6"/>
  <c r="R42" i="6"/>
  <c r="S42" i="6"/>
  <c r="T42" i="6"/>
  <c r="U42" i="6"/>
  <c r="V42" i="6"/>
  <c r="Q43" i="6"/>
  <c r="R43" i="6"/>
  <c r="S43" i="6"/>
  <c r="T43" i="6"/>
  <c r="U43" i="6"/>
  <c r="V43" i="6"/>
  <c r="Q44" i="6"/>
  <c r="R44" i="6"/>
  <c r="S44" i="6"/>
  <c r="T44" i="6"/>
  <c r="U44" i="6"/>
  <c r="V44" i="6"/>
  <c r="Q45" i="6"/>
  <c r="R45" i="6"/>
  <c r="S45" i="6"/>
  <c r="T45" i="6"/>
  <c r="U45" i="6"/>
  <c r="V45" i="6"/>
  <c r="Q46" i="6"/>
  <c r="R46" i="6"/>
  <c r="S46" i="6"/>
  <c r="T46" i="6"/>
  <c r="U46" i="6"/>
  <c r="V46" i="6"/>
  <c r="Q47" i="6"/>
  <c r="R47" i="6"/>
  <c r="S47" i="6"/>
  <c r="T47" i="6"/>
  <c r="U47" i="6"/>
  <c r="V47" i="6"/>
  <c r="Q48" i="6"/>
  <c r="R48" i="6"/>
  <c r="S48" i="6"/>
  <c r="T48" i="6"/>
  <c r="U48" i="6"/>
  <c r="V48" i="6"/>
  <c r="Q49" i="6"/>
  <c r="R49" i="6"/>
  <c r="S49" i="6"/>
  <c r="T49" i="6"/>
  <c r="U49" i="6"/>
  <c r="V49" i="6"/>
  <c r="Q50" i="6"/>
  <c r="R50" i="6"/>
  <c r="S50" i="6"/>
  <c r="T50" i="6"/>
  <c r="U50" i="6"/>
  <c r="V50" i="6"/>
  <c r="Q51" i="6"/>
  <c r="R51" i="6"/>
  <c r="S51" i="6"/>
  <c r="T51" i="6"/>
  <c r="U51" i="6"/>
  <c r="V51" i="6"/>
  <c r="Q52" i="6"/>
  <c r="R52" i="6"/>
  <c r="S52" i="6"/>
  <c r="T52" i="6"/>
  <c r="U52" i="6"/>
  <c r="V52" i="6"/>
  <c r="Q53" i="6"/>
  <c r="R53" i="6"/>
  <c r="S53" i="6"/>
  <c r="T53" i="6"/>
  <c r="U53" i="6"/>
  <c r="V53" i="6"/>
  <c r="Q54" i="6"/>
  <c r="R54" i="6"/>
  <c r="S54" i="6"/>
  <c r="T54" i="6"/>
  <c r="U54" i="6"/>
  <c r="V54" i="6"/>
  <c r="Q55" i="6"/>
  <c r="R55" i="6"/>
  <c r="S55" i="6"/>
  <c r="T55" i="6"/>
  <c r="U55" i="6"/>
  <c r="V55" i="6"/>
  <c r="Q56" i="6"/>
  <c r="R56" i="6"/>
  <c r="S56" i="6"/>
  <c r="T56" i="6"/>
  <c r="U56" i="6"/>
  <c r="V56" i="6"/>
  <c r="Q57" i="6"/>
  <c r="R57" i="6"/>
  <c r="S57" i="6"/>
  <c r="T57" i="6"/>
  <c r="U57" i="6"/>
  <c r="V57" i="6"/>
  <c r="Q58" i="6"/>
  <c r="R58" i="6"/>
  <c r="S58" i="6"/>
  <c r="T58" i="6"/>
  <c r="U58" i="6"/>
  <c r="V58" i="6"/>
  <c r="Q59" i="6"/>
  <c r="R59" i="6"/>
  <c r="S59" i="6"/>
  <c r="T59" i="6"/>
  <c r="U59" i="6"/>
  <c r="V59" i="6"/>
  <c r="Q60" i="6"/>
  <c r="R60" i="6"/>
  <c r="S60" i="6"/>
  <c r="T60" i="6"/>
  <c r="U60" i="6"/>
  <c r="V60" i="6"/>
  <c r="Q61" i="6"/>
  <c r="R61" i="6"/>
  <c r="S61" i="6"/>
  <c r="T61" i="6"/>
  <c r="U61" i="6"/>
  <c r="V61" i="6"/>
  <c r="Q62" i="6"/>
  <c r="R62" i="6"/>
  <c r="S62" i="6"/>
  <c r="T62" i="6"/>
  <c r="U62" i="6"/>
  <c r="V62" i="6"/>
  <c r="Q63" i="6"/>
  <c r="R63" i="6"/>
  <c r="S63" i="6"/>
  <c r="T63" i="6"/>
  <c r="U63" i="6"/>
  <c r="V63" i="6"/>
  <c r="Q64" i="6"/>
  <c r="R64" i="6"/>
  <c r="S64" i="6"/>
  <c r="T64" i="6"/>
  <c r="U64" i="6"/>
  <c r="V64" i="6"/>
  <c r="Q65" i="6"/>
  <c r="R65" i="6"/>
  <c r="S65" i="6"/>
  <c r="T65" i="6"/>
  <c r="U65" i="6"/>
  <c r="V65" i="6"/>
  <c r="Q66" i="6"/>
  <c r="R66" i="6"/>
  <c r="S66" i="6"/>
  <c r="T66" i="6"/>
  <c r="U66" i="6"/>
  <c r="V66" i="6"/>
  <c r="Q67" i="6"/>
  <c r="R67" i="6"/>
  <c r="S67" i="6"/>
  <c r="T67" i="6"/>
  <c r="U67" i="6"/>
  <c r="V67" i="6"/>
  <c r="Q68" i="6"/>
  <c r="R68" i="6"/>
  <c r="S68" i="6"/>
  <c r="T68" i="6"/>
  <c r="U68" i="6"/>
  <c r="V68" i="6"/>
  <c r="Q69" i="6"/>
  <c r="R69" i="6"/>
  <c r="S69" i="6"/>
  <c r="T69" i="6"/>
  <c r="U69" i="6"/>
  <c r="V69" i="6"/>
  <c r="Q70" i="6"/>
  <c r="R70" i="6"/>
  <c r="S70" i="6"/>
  <c r="T70" i="6"/>
  <c r="U70" i="6"/>
  <c r="V70" i="6"/>
  <c r="Q71" i="6"/>
  <c r="R71" i="6"/>
  <c r="S71" i="6"/>
  <c r="T71" i="6"/>
  <c r="U71" i="6"/>
  <c r="V71" i="6"/>
  <c r="H37" i="6"/>
  <c r="I37" i="6"/>
  <c r="J37" i="6"/>
  <c r="H38" i="6"/>
  <c r="I38" i="6"/>
  <c r="J38" i="6"/>
  <c r="H39" i="6"/>
  <c r="I39" i="6"/>
  <c r="J39" i="6"/>
  <c r="H40" i="6"/>
  <c r="I40" i="6"/>
  <c r="J40" i="6"/>
  <c r="H41" i="6"/>
  <c r="I41" i="6"/>
  <c r="J41" i="6"/>
  <c r="H42" i="6"/>
  <c r="I42" i="6"/>
  <c r="J42" i="6"/>
  <c r="H43" i="6"/>
  <c r="I43" i="6"/>
  <c r="J43" i="6"/>
  <c r="H44" i="6"/>
  <c r="I44" i="6"/>
  <c r="J44" i="6"/>
  <c r="H45" i="6"/>
  <c r="I45" i="6"/>
  <c r="J45" i="6"/>
  <c r="H46" i="6"/>
  <c r="I46" i="6"/>
  <c r="J46" i="6"/>
  <c r="H47" i="6"/>
  <c r="I47" i="6"/>
  <c r="J47" i="6"/>
  <c r="H48" i="6"/>
  <c r="I48" i="6"/>
  <c r="J48" i="6"/>
  <c r="H49" i="6"/>
  <c r="I49" i="6"/>
  <c r="J49" i="6"/>
  <c r="H50" i="6"/>
  <c r="I50" i="6"/>
  <c r="J50" i="6"/>
  <c r="J51" i="6"/>
  <c r="H52" i="6"/>
  <c r="I52" i="6"/>
  <c r="J52" i="6"/>
  <c r="J53" i="6"/>
  <c r="I54" i="6"/>
  <c r="H55" i="6"/>
  <c r="I55" i="6"/>
  <c r="J55" i="6"/>
  <c r="H56" i="6"/>
  <c r="I56" i="6"/>
  <c r="J56" i="6"/>
  <c r="H57" i="6"/>
  <c r="I57" i="6"/>
  <c r="J57" i="6"/>
  <c r="H58" i="6"/>
  <c r="I58" i="6"/>
  <c r="J58" i="6"/>
  <c r="H59" i="6"/>
  <c r="I59" i="6"/>
  <c r="J59" i="6"/>
  <c r="H60" i="6"/>
  <c r="I60" i="6"/>
  <c r="J60" i="6"/>
  <c r="H61" i="6"/>
  <c r="I61" i="6"/>
  <c r="J61" i="6"/>
  <c r="H62" i="6"/>
  <c r="I62" i="6"/>
  <c r="J62" i="6"/>
  <c r="H63" i="6"/>
  <c r="I63" i="6"/>
  <c r="J63" i="6"/>
  <c r="H64" i="6"/>
  <c r="I64" i="6"/>
  <c r="J64" i="6"/>
  <c r="H65" i="6"/>
  <c r="I65" i="6"/>
  <c r="J65" i="6"/>
  <c r="H66" i="6"/>
  <c r="I66" i="6"/>
  <c r="J66" i="6"/>
  <c r="H67" i="6"/>
  <c r="I67" i="6"/>
  <c r="J67" i="6"/>
  <c r="H68" i="6"/>
  <c r="I68" i="6"/>
  <c r="J68" i="6"/>
  <c r="H69" i="6"/>
  <c r="I69" i="6"/>
  <c r="J69" i="6"/>
  <c r="H70" i="6"/>
  <c r="I70" i="6"/>
  <c r="J70" i="6"/>
  <c r="H71" i="6"/>
  <c r="I71" i="6"/>
  <c r="J71" i="6"/>
  <c r="D37" i="6"/>
  <c r="E37" i="6"/>
  <c r="F37" i="6"/>
  <c r="D38" i="6"/>
  <c r="E38" i="6"/>
  <c r="F38" i="6"/>
  <c r="D39" i="6"/>
  <c r="E39" i="6"/>
  <c r="F39" i="6"/>
  <c r="D40" i="6"/>
  <c r="E40" i="6"/>
  <c r="F40" i="6"/>
  <c r="D41" i="6"/>
  <c r="E41" i="6"/>
  <c r="F41" i="6"/>
  <c r="D42" i="6"/>
  <c r="E42" i="6"/>
  <c r="F42" i="6"/>
  <c r="D43" i="6"/>
  <c r="E43" i="6"/>
  <c r="F43" i="6"/>
  <c r="D44" i="6"/>
  <c r="E44" i="6"/>
  <c r="F44" i="6"/>
  <c r="D45" i="6"/>
  <c r="E45" i="6"/>
  <c r="F45" i="6"/>
  <c r="D46" i="6"/>
  <c r="E46" i="6"/>
  <c r="F46" i="6"/>
  <c r="D47" i="6"/>
  <c r="E47" i="6"/>
  <c r="F47" i="6"/>
  <c r="D48" i="6"/>
  <c r="E48" i="6"/>
  <c r="F48" i="6"/>
  <c r="D49" i="6"/>
  <c r="E49" i="6"/>
  <c r="F49" i="6"/>
  <c r="D50" i="6"/>
  <c r="E50" i="6"/>
  <c r="F50" i="6"/>
  <c r="F51" i="6"/>
  <c r="D52" i="6"/>
  <c r="E52" i="6"/>
  <c r="F52" i="6"/>
  <c r="F53" i="6"/>
  <c r="E54" i="6"/>
  <c r="D55" i="6"/>
  <c r="E55" i="6"/>
  <c r="F55" i="6"/>
  <c r="D56" i="6"/>
  <c r="E56" i="6"/>
  <c r="F56" i="6"/>
  <c r="D57" i="6"/>
  <c r="E57" i="6"/>
  <c r="F57" i="6"/>
  <c r="D58" i="6"/>
  <c r="E58" i="6"/>
  <c r="F58" i="6"/>
  <c r="D59" i="6"/>
  <c r="E59" i="6"/>
  <c r="F59" i="6"/>
  <c r="D60" i="6"/>
  <c r="E60" i="6"/>
  <c r="F60" i="6"/>
  <c r="D61" i="6"/>
  <c r="E61" i="6"/>
  <c r="F61" i="6"/>
  <c r="D62" i="6"/>
  <c r="E62" i="6"/>
  <c r="F62" i="6"/>
  <c r="D63" i="6"/>
  <c r="E63" i="6"/>
  <c r="F63" i="6"/>
  <c r="D64" i="6"/>
  <c r="E64" i="6"/>
  <c r="F64" i="6"/>
  <c r="D65" i="6"/>
  <c r="E65" i="6"/>
  <c r="F65" i="6"/>
  <c r="D66" i="6"/>
  <c r="E66" i="6"/>
  <c r="F66" i="6"/>
  <c r="D67" i="6"/>
  <c r="E67" i="6"/>
  <c r="F67" i="6"/>
  <c r="D68" i="6"/>
  <c r="E68" i="6"/>
  <c r="F68" i="6"/>
  <c r="D69" i="6"/>
  <c r="E69" i="6"/>
  <c r="F69" i="6"/>
  <c r="D70" i="6"/>
  <c r="E70" i="6"/>
  <c r="F70" i="6"/>
  <c r="D71" i="6"/>
  <c r="E71" i="6"/>
  <c r="F71" i="6"/>
  <c r="E36" i="6"/>
  <c r="F36" i="6"/>
  <c r="D36" i="6"/>
  <c r="H34" i="6" l="1"/>
  <c r="L332" i="5"/>
  <c r="E332" i="5"/>
  <c r="T377" i="5" l="1"/>
  <c r="V377" i="5"/>
  <c r="D24" i="11" s="1"/>
  <c r="X377" i="5"/>
  <c r="F24" i="11" s="1"/>
  <c r="Z377" i="5"/>
  <c r="H24" i="11" s="1"/>
  <c r="AB377" i="5"/>
  <c r="J24" i="11" s="1"/>
  <c r="AD377" i="5"/>
  <c r="AF377" i="5"/>
  <c r="T378" i="5"/>
  <c r="V378" i="5"/>
  <c r="D25" i="11" s="1"/>
  <c r="X378" i="5"/>
  <c r="F25" i="11" s="1"/>
  <c r="Z378" i="5"/>
  <c r="H25" i="11" s="1"/>
  <c r="AB378" i="5"/>
  <c r="J25" i="11" s="1"/>
  <c r="AD378" i="5"/>
  <c r="AF378" i="5"/>
  <c r="T379" i="5"/>
  <c r="V379" i="5"/>
  <c r="D26" i="11" s="1"/>
  <c r="X379" i="5"/>
  <c r="F26" i="11" s="1"/>
  <c r="Z379" i="5"/>
  <c r="H26" i="11" s="1"/>
  <c r="AB379" i="5"/>
  <c r="J26" i="11" s="1"/>
  <c r="AD379" i="5"/>
  <c r="AF379" i="5"/>
  <c r="T380" i="5"/>
  <c r="V380" i="5"/>
  <c r="D27" i="11" s="1"/>
  <c r="X380" i="5"/>
  <c r="F27" i="11" s="1"/>
  <c r="Z380" i="5"/>
  <c r="H27" i="11" s="1"/>
  <c r="AB380" i="5"/>
  <c r="J27" i="11" s="1"/>
  <c r="AD380" i="5"/>
  <c r="AF380" i="5"/>
  <c r="T381" i="5"/>
  <c r="V381" i="5"/>
  <c r="D28" i="11" s="1"/>
  <c r="X381" i="5"/>
  <c r="F28" i="11" s="1"/>
  <c r="Z381" i="5"/>
  <c r="H28" i="11" s="1"/>
  <c r="AB381" i="5"/>
  <c r="J28" i="11" s="1"/>
  <c r="AD381" i="5"/>
  <c r="AF381" i="5"/>
  <c r="T382" i="5"/>
  <c r="V382" i="5"/>
  <c r="D29" i="11" s="1"/>
  <c r="X382" i="5"/>
  <c r="F29" i="11" s="1"/>
  <c r="Z382" i="5"/>
  <c r="H29" i="11" s="1"/>
  <c r="AB382" i="5"/>
  <c r="J29" i="11" s="1"/>
  <c r="AD382" i="5"/>
  <c r="AF382" i="5"/>
  <c r="T383" i="5"/>
  <c r="V383" i="5"/>
  <c r="D30" i="11" s="1"/>
  <c r="X383" i="5"/>
  <c r="F30" i="11" s="1"/>
  <c r="Z383" i="5"/>
  <c r="H30" i="11" s="1"/>
  <c r="AB383" i="5"/>
  <c r="J30" i="11" s="1"/>
  <c r="AD383" i="5"/>
  <c r="AF383" i="5"/>
  <c r="T384" i="5"/>
  <c r="V384" i="5"/>
  <c r="D31" i="11" s="1"/>
  <c r="X384" i="5"/>
  <c r="F31" i="11" s="1"/>
  <c r="Z384" i="5"/>
  <c r="H31" i="11" s="1"/>
  <c r="AB384" i="5"/>
  <c r="J31" i="11" s="1"/>
  <c r="AD384" i="5"/>
  <c r="AF384" i="5"/>
  <c r="T385" i="5"/>
  <c r="V385" i="5"/>
  <c r="D32" i="11" s="1"/>
  <c r="X385" i="5"/>
  <c r="F32" i="11" s="1"/>
  <c r="Z385" i="5"/>
  <c r="H32" i="11" s="1"/>
  <c r="AB385" i="5"/>
  <c r="J32" i="11" s="1"/>
  <c r="AD385" i="5"/>
  <c r="AF385" i="5"/>
  <c r="T386" i="5"/>
  <c r="V386" i="5"/>
  <c r="D33" i="11" s="1"/>
  <c r="X386" i="5"/>
  <c r="F33" i="11" s="1"/>
  <c r="Z386" i="5"/>
  <c r="H33" i="11" s="1"/>
  <c r="AB386" i="5"/>
  <c r="J33" i="11" s="1"/>
  <c r="AD386" i="5"/>
  <c r="AF386" i="5"/>
  <c r="T387" i="5"/>
  <c r="V387" i="5"/>
  <c r="D34" i="11" s="1"/>
  <c r="X387" i="5"/>
  <c r="F34" i="11" s="1"/>
  <c r="Z387" i="5"/>
  <c r="H34" i="11" s="1"/>
  <c r="AB387" i="5"/>
  <c r="J34" i="11" s="1"/>
  <c r="AD387" i="5"/>
  <c r="AF387" i="5"/>
  <c r="T388" i="5"/>
  <c r="V388" i="5"/>
  <c r="D35" i="11" s="1"/>
  <c r="X388" i="5"/>
  <c r="F35" i="11" s="1"/>
  <c r="Z388" i="5"/>
  <c r="H35" i="11" s="1"/>
  <c r="AB388" i="5"/>
  <c r="J35" i="11" s="1"/>
  <c r="AD388" i="5"/>
  <c r="AF388" i="5"/>
  <c r="T389" i="5"/>
  <c r="V389" i="5"/>
  <c r="D36" i="11" s="1"/>
  <c r="X389" i="5"/>
  <c r="F36" i="11" s="1"/>
  <c r="Z389" i="5"/>
  <c r="H36" i="11" s="1"/>
  <c r="AB389" i="5"/>
  <c r="J36" i="11" s="1"/>
  <c r="AD389" i="5"/>
  <c r="AF389" i="5"/>
  <c r="T390" i="5"/>
  <c r="V390" i="5"/>
  <c r="D37" i="11" s="1"/>
  <c r="X390" i="5"/>
  <c r="F37" i="11" s="1"/>
  <c r="Z390" i="5"/>
  <c r="H37" i="11" s="1"/>
  <c r="AB390" i="5"/>
  <c r="J37" i="11" s="1"/>
  <c r="AD390" i="5"/>
  <c r="AF390" i="5"/>
  <c r="T391" i="5"/>
  <c r="V391" i="5"/>
  <c r="D38" i="11" s="1"/>
  <c r="X391" i="5"/>
  <c r="F38" i="11" s="1"/>
  <c r="Z391" i="5"/>
  <c r="H38" i="11" s="1"/>
  <c r="AB391" i="5"/>
  <c r="J38" i="11" s="1"/>
  <c r="AD391" i="5"/>
  <c r="AF391" i="5"/>
  <c r="T392" i="5"/>
  <c r="V392" i="5"/>
  <c r="D39" i="11" s="1"/>
  <c r="X392" i="5"/>
  <c r="F39" i="11" s="1"/>
  <c r="Z392" i="5"/>
  <c r="H39" i="11" s="1"/>
  <c r="AB392" i="5"/>
  <c r="J39" i="11" s="1"/>
  <c r="AD392" i="5"/>
  <c r="AF392" i="5"/>
  <c r="T393" i="5"/>
  <c r="V393" i="5"/>
  <c r="D40" i="11" s="1"/>
  <c r="X393" i="5"/>
  <c r="F40" i="11" s="1"/>
  <c r="Z393" i="5"/>
  <c r="H40" i="11" s="1"/>
  <c r="AB393" i="5"/>
  <c r="J40" i="11" s="1"/>
  <c r="AD393" i="5"/>
  <c r="AF393" i="5"/>
  <c r="T394" i="5"/>
  <c r="V394" i="5"/>
  <c r="D41" i="11" s="1"/>
  <c r="X394" i="5"/>
  <c r="F41" i="11" s="1"/>
  <c r="Z394" i="5"/>
  <c r="H41" i="11" s="1"/>
  <c r="AB394" i="5"/>
  <c r="J41" i="11" s="1"/>
  <c r="AD394" i="5"/>
  <c r="AF394" i="5"/>
  <c r="T395" i="5"/>
  <c r="V395" i="5"/>
  <c r="D42" i="11" s="1"/>
  <c r="X395" i="5"/>
  <c r="F42" i="11" s="1"/>
  <c r="Z395" i="5"/>
  <c r="H42" i="11" s="1"/>
  <c r="AB395" i="5"/>
  <c r="J42" i="11" s="1"/>
  <c r="AD395" i="5"/>
  <c r="AF395" i="5"/>
  <c r="T396" i="5"/>
  <c r="V396" i="5"/>
  <c r="D43" i="11" s="1"/>
  <c r="X396" i="5"/>
  <c r="F43" i="11" s="1"/>
  <c r="Z396" i="5"/>
  <c r="H43" i="11" s="1"/>
  <c r="AB396" i="5"/>
  <c r="J43" i="11" s="1"/>
  <c r="AD396" i="5"/>
  <c r="AF396" i="5"/>
  <c r="T397" i="5"/>
  <c r="V397" i="5"/>
  <c r="D44" i="11" s="1"/>
  <c r="X397" i="5"/>
  <c r="F44" i="11" s="1"/>
  <c r="Z397" i="5"/>
  <c r="H44" i="11" s="1"/>
  <c r="AB397" i="5"/>
  <c r="J44" i="11" s="1"/>
  <c r="AD397" i="5"/>
  <c r="AF397" i="5"/>
  <c r="AE376" i="5"/>
  <c r="AC376" i="5"/>
  <c r="K23" i="11" s="1"/>
  <c r="AA376" i="5"/>
  <c r="I23" i="11" s="1"/>
  <c r="Y376" i="5"/>
  <c r="G23" i="11" s="1"/>
  <c r="W376" i="5"/>
  <c r="E23" i="11" s="1"/>
  <c r="U376" i="5"/>
  <c r="C23" i="11" s="1"/>
  <c r="S376" i="5"/>
  <c r="S377" i="5"/>
  <c r="U377" i="5"/>
  <c r="C24" i="11" s="1"/>
  <c r="W377" i="5"/>
  <c r="E24" i="11" s="1"/>
  <c r="Y377" i="5"/>
  <c r="G24" i="11" s="1"/>
  <c r="AA377" i="5"/>
  <c r="I24" i="11" s="1"/>
  <c r="AC377" i="5"/>
  <c r="K24" i="11" s="1"/>
  <c r="AE377" i="5"/>
  <c r="S378" i="5"/>
  <c r="U378" i="5"/>
  <c r="C25" i="11" s="1"/>
  <c r="W378" i="5"/>
  <c r="E25" i="11" s="1"/>
  <c r="Y378" i="5"/>
  <c r="G25" i="11" s="1"/>
  <c r="AA378" i="5"/>
  <c r="I25" i="11" s="1"/>
  <c r="AC378" i="5"/>
  <c r="K25" i="11" s="1"/>
  <c r="AE378" i="5"/>
  <c r="S379" i="5"/>
  <c r="U379" i="5"/>
  <c r="C26" i="11" s="1"/>
  <c r="W379" i="5"/>
  <c r="E26" i="11" s="1"/>
  <c r="Y379" i="5"/>
  <c r="G26" i="11" s="1"/>
  <c r="AA379" i="5"/>
  <c r="I26" i="11" s="1"/>
  <c r="AC379" i="5"/>
  <c r="K26" i="11" s="1"/>
  <c r="AE379" i="5"/>
  <c r="S380" i="5"/>
  <c r="U380" i="5"/>
  <c r="C27" i="11" s="1"/>
  <c r="W380" i="5"/>
  <c r="E27" i="11" s="1"/>
  <c r="Y380" i="5"/>
  <c r="G27" i="11" s="1"/>
  <c r="AA380" i="5"/>
  <c r="I27" i="11" s="1"/>
  <c r="AC380" i="5"/>
  <c r="K27" i="11" s="1"/>
  <c r="AE380" i="5"/>
  <c r="S381" i="5"/>
  <c r="U381" i="5"/>
  <c r="C28" i="11" s="1"/>
  <c r="W381" i="5"/>
  <c r="E28" i="11" s="1"/>
  <c r="Y381" i="5"/>
  <c r="G28" i="11" s="1"/>
  <c r="AA381" i="5"/>
  <c r="I28" i="11" s="1"/>
  <c r="AC381" i="5"/>
  <c r="K28" i="11" s="1"/>
  <c r="AE381" i="5"/>
  <c r="S382" i="5"/>
  <c r="U382" i="5"/>
  <c r="C29" i="11" s="1"/>
  <c r="W382" i="5"/>
  <c r="E29" i="11" s="1"/>
  <c r="Y382" i="5"/>
  <c r="G29" i="11" s="1"/>
  <c r="AA382" i="5"/>
  <c r="I29" i="11" s="1"/>
  <c r="AC382" i="5"/>
  <c r="K29" i="11" s="1"/>
  <c r="AE382" i="5"/>
  <c r="S383" i="5"/>
  <c r="U383" i="5"/>
  <c r="C30" i="11" s="1"/>
  <c r="W383" i="5"/>
  <c r="E30" i="11" s="1"/>
  <c r="Y383" i="5"/>
  <c r="G30" i="11" s="1"/>
  <c r="AA383" i="5"/>
  <c r="I30" i="11" s="1"/>
  <c r="AC383" i="5"/>
  <c r="K30" i="11" s="1"/>
  <c r="AE383" i="5"/>
  <c r="S384" i="5"/>
  <c r="U384" i="5"/>
  <c r="C31" i="11" s="1"/>
  <c r="W384" i="5"/>
  <c r="E31" i="11" s="1"/>
  <c r="Y384" i="5"/>
  <c r="G31" i="11" s="1"/>
  <c r="AA384" i="5"/>
  <c r="I31" i="11" s="1"/>
  <c r="AC384" i="5"/>
  <c r="K31" i="11" s="1"/>
  <c r="AE384" i="5"/>
  <c r="S385" i="5"/>
  <c r="U385" i="5"/>
  <c r="C32" i="11" s="1"/>
  <c r="W385" i="5"/>
  <c r="E32" i="11" s="1"/>
  <c r="Y385" i="5"/>
  <c r="G32" i="11" s="1"/>
  <c r="AA385" i="5"/>
  <c r="I32" i="11" s="1"/>
  <c r="AC385" i="5"/>
  <c r="K32" i="11" s="1"/>
  <c r="AE385" i="5"/>
  <c r="S386" i="5"/>
  <c r="U386" i="5"/>
  <c r="C33" i="11" s="1"/>
  <c r="W386" i="5"/>
  <c r="E33" i="11" s="1"/>
  <c r="Y386" i="5"/>
  <c r="G33" i="11" s="1"/>
  <c r="AA386" i="5"/>
  <c r="I33" i="11" s="1"/>
  <c r="AC386" i="5"/>
  <c r="K33" i="11" s="1"/>
  <c r="AE386" i="5"/>
  <c r="S387" i="5"/>
  <c r="U387" i="5"/>
  <c r="C34" i="11" s="1"/>
  <c r="W387" i="5"/>
  <c r="E34" i="11" s="1"/>
  <c r="Y387" i="5"/>
  <c r="G34" i="11" s="1"/>
  <c r="AA387" i="5"/>
  <c r="I34" i="11" s="1"/>
  <c r="AC387" i="5"/>
  <c r="K34" i="11" s="1"/>
  <c r="AE387" i="5"/>
  <c r="S388" i="5"/>
  <c r="U388" i="5"/>
  <c r="C35" i="11" s="1"/>
  <c r="W388" i="5"/>
  <c r="E35" i="11" s="1"/>
  <c r="Y388" i="5"/>
  <c r="G35" i="11" s="1"/>
  <c r="AA388" i="5"/>
  <c r="I35" i="11" s="1"/>
  <c r="AC388" i="5"/>
  <c r="K35" i="11" s="1"/>
  <c r="AE388" i="5"/>
  <c r="S389" i="5"/>
  <c r="U389" i="5"/>
  <c r="C36" i="11" s="1"/>
  <c r="W389" i="5"/>
  <c r="E36" i="11" s="1"/>
  <c r="Y389" i="5"/>
  <c r="G36" i="11" s="1"/>
  <c r="AA389" i="5"/>
  <c r="I36" i="11" s="1"/>
  <c r="AC389" i="5"/>
  <c r="K36" i="11" s="1"/>
  <c r="AE389" i="5"/>
  <c r="S390" i="5"/>
  <c r="U390" i="5"/>
  <c r="C37" i="11" s="1"/>
  <c r="W390" i="5"/>
  <c r="E37" i="11" s="1"/>
  <c r="Y390" i="5"/>
  <c r="G37" i="11" s="1"/>
  <c r="AA390" i="5"/>
  <c r="I37" i="11" s="1"/>
  <c r="AC390" i="5"/>
  <c r="K37" i="11" s="1"/>
  <c r="AE390" i="5"/>
  <c r="S391" i="5"/>
  <c r="U391" i="5"/>
  <c r="C38" i="11" s="1"/>
  <c r="W391" i="5"/>
  <c r="E38" i="11" s="1"/>
  <c r="Y391" i="5"/>
  <c r="G38" i="11" s="1"/>
  <c r="AA391" i="5"/>
  <c r="I38" i="11" s="1"/>
  <c r="AC391" i="5"/>
  <c r="K38" i="11" s="1"/>
  <c r="AE391" i="5"/>
  <c r="S392" i="5"/>
  <c r="U392" i="5"/>
  <c r="C39" i="11" s="1"/>
  <c r="W392" i="5"/>
  <c r="E39" i="11" s="1"/>
  <c r="Y392" i="5"/>
  <c r="G39" i="11" s="1"/>
  <c r="AA392" i="5"/>
  <c r="I39" i="11" s="1"/>
  <c r="AC392" i="5"/>
  <c r="K39" i="11" s="1"/>
  <c r="AE392" i="5"/>
  <c r="S393" i="5"/>
  <c r="U393" i="5"/>
  <c r="C40" i="11" s="1"/>
  <c r="W393" i="5"/>
  <c r="E40" i="11" s="1"/>
  <c r="Y393" i="5"/>
  <c r="G40" i="11" s="1"/>
  <c r="AA393" i="5"/>
  <c r="I40" i="11" s="1"/>
  <c r="AC393" i="5"/>
  <c r="K40" i="11" s="1"/>
  <c r="AE393" i="5"/>
  <c r="S394" i="5"/>
  <c r="U394" i="5"/>
  <c r="C41" i="11" s="1"/>
  <c r="W394" i="5"/>
  <c r="E41" i="11" s="1"/>
  <c r="Y394" i="5"/>
  <c r="G41" i="11" s="1"/>
  <c r="AA394" i="5"/>
  <c r="I41" i="11" s="1"/>
  <c r="AC394" i="5"/>
  <c r="K41" i="11" s="1"/>
  <c r="AE394" i="5"/>
  <c r="S395" i="5"/>
  <c r="U395" i="5"/>
  <c r="C42" i="11" s="1"/>
  <c r="W395" i="5"/>
  <c r="E42" i="11" s="1"/>
  <c r="Y395" i="5"/>
  <c r="G42" i="11" s="1"/>
  <c r="AA395" i="5"/>
  <c r="I42" i="11" s="1"/>
  <c r="AC395" i="5"/>
  <c r="K42" i="11" s="1"/>
  <c r="AE395" i="5"/>
  <c r="S396" i="5"/>
  <c r="U396" i="5"/>
  <c r="C43" i="11" s="1"/>
  <c r="W396" i="5"/>
  <c r="E43" i="11" s="1"/>
  <c r="Y396" i="5"/>
  <c r="G43" i="11" s="1"/>
  <c r="AA396" i="5"/>
  <c r="I43" i="11" s="1"/>
  <c r="AC396" i="5"/>
  <c r="K43" i="11" s="1"/>
  <c r="AE396" i="5"/>
  <c r="S397" i="5"/>
  <c r="U397" i="5"/>
  <c r="C44" i="11" s="1"/>
  <c r="W397" i="5"/>
  <c r="E44" i="11" s="1"/>
  <c r="Y397" i="5"/>
  <c r="G44" i="11" s="1"/>
  <c r="AA397" i="5"/>
  <c r="I44" i="11" s="1"/>
  <c r="AC397" i="5"/>
  <c r="K44" i="11" s="1"/>
  <c r="AE397" i="5"/>
  <c r="AF376" i="5"/>
  <c r="AD376" i="5"/>
  <c r="AB376" i="5"/>
  <c r="J23" i="11" s="1"/>
  <c r="Z376" i="5"/>
  <c r="H23" i="11" s="1"/>
  <c r="X376" i="5"/>
  <c r="F23" i="11" s="1"/>
  <c r="V376" i="5"/>
  <c r="D23" i="11" s="1"/>
  <c r="T376" i="5"/>
  <c r="C308" i="5"/>
  <c r="C296" i="5"/>
  <c r="B44" i="11" l="1"/>
  <c r="C71" i="11"/>
  <c r="B42" i="11"/>
  <c r="C69" i="11"/>
  <c r="B40" i="11"/>
  <c r="C67" i="11"/>
  <c r="B38" i="11"/>
  <c r="C65" i="11"/>
  <c r="B36" i="11"/>
  <c r="C63" i="11"/>
  <c r="B34" i="11"/>
  <c r="C61" i="11"/>
  <c r="B32" i="11"/>
  <c r="C59" i="11"/>
  <c r="B30" i="11"/>
  <c r="C57" i="11"/>
  <c r="B28" i="11"/>
  <c r="C55" i="11"/>
  <c r="B26" i="11"/>
  <c r="C53" i="11"/>
  <c r="B24" i="11"/>
  <c r="C51" i="11"/>
  <c r="B43" i="11"/>
  <c r="C70" i="11"/>
  <c r="B41" i="11"/>
  <c r="C68" i="11"/>
  <c r="B39" i="11"/>
  <c r="C66" i="11"/>
  <c r="B37" i="11"/>
  <c r="C64" i="11"/>
  <c r="B35" i="11"/>
  <c r="C62" i="11"/>
  <c r="B33" i="11"/>
  <c r="C60" i="11"/>
  <c r="B31" i="11"/>
  <c r="C58" i="11"/>
  <c r="B29" i="11"/>
  <c r="C56" i="11"/>
  <c r="B27" i="11"/>
  <c r="C54" i="11"/>
  <c r="B25" i="11"/>
  <c r="C52" i="11"/>
  <c r="B23" i="11"/>
  <c r="C50" i="11"/>
  <c r="F68" i="16"/>
  <c r="G68" i="16"/>
  <c r="H68" i="16"/>
  <c r="I68" i="16"/>
  <c r="J68" i="16"/>
  <c r="K68" i="16"/>
  <c r="L68" i="16"/>
  <c r="M68" i="16"/>
  <c r="N68" i="16"/>
  <c r="F69" i="16"/>
  <c r="G69" i="16"/>
  <c r="H69" i="16"/>
  <c r="I69" i="16"/>
  <c r="J69" i="16"/>
  <c r="K69" i="16"/>
  <c r="L69" i="16"/>
  <c r="M69" i="16"/>
  <c r="N69" i="16"/>
  <c r="F70" i="16"/>
  <c r="G70" i="16"/>
  <c r="H70" i="16"/>
  <c r="I70" i="16"/>
  <c r="J70" i="16"/>
  <c r="K70" i="16"/>
  <c r="L70" i="16"/>
  <c r="M70" i="16"/>
  <c r="N70" i="16"/>
  <c r="F71" i="16"/>
  <c r="G71" i="16"/>
  <c r="H71" i="16"/>
  <c r="I71" i="16"/>
  <c r="J71" i="16"/>
  <c r="K71" i="16"/>
  <c r="L71" i="16"/>
  <c r="M71" i="16"/>
  <c r="N71" i="16"/>
  <c r="F72" i="16"/>
  <c r="G72" i="16"/>
  <c r="H72" i="16"/>
  <c r="I72" i="16"/>
  <c r="J72" i="16"/>
  <c r="K72" i="16"/>
  <c r="L72" i="16"/>
  <c r="M72" i="16"/>
  <c r="N72" i="16"/>
  <c r="F73" i="16"/>
  <c r="G73" i="16"/>
  <c r="H73" i="16"/>
  <c r="I73" i="16"/>
  <c r="J73" i="16"/>
  <c r="K73" i="16"/>
  <c r="L73" i="16"/>
  <c r="M73" i="16"/>
  <c r="N73" i="16"/>
  <c r="E73" i="16"/>
  <c r="E72" i="16"/>
  <c r="E71" i="16"/>
  <c r="E70" i="16"/>
  <c r="E69" i="16"/>
  <c r="E68" i="16"/>
  <c r="C58" i="16"/>
  <c r="D58" i="16"/>
  <c r="E58" i="16"/>
  <c r="F58" i="16"/>
  <c r="C59" i="16"/>
  <c r="D59" i="16"/>
  <c r="E59" i="16"/>
  <c r="F59" i="16"/>
  <c r="F57" i="16"/>
  <c r="E57" i="16"/>
  <c r="D57" i="16"/>
  <c r="C57" i="16"/>
  <c r="C51" i="16"/>
  <c r="D51" i="16"/>
  <c r="E51" i="16"/>
  <c r="F51" i="16"/>
  <c r="C52" i="16"/>
  <c r="D52" i="16"/>
  <c r="E52" i="16"/>
  <c r="F52" i="16"/>
  <c r="F50" i="16"/>
  <c r="E50" i="16"/>
  <c r="D50" i="16"/>
  <c r="C50" i="16"/>
  <c r="A292" i="5"/>
  <c r="A286" i="5"/>
  <c r="A280" i="5"/>
  <c r="A274" i="5"/>
  <c r="A268" i="5"/>
  <c r="A262" i="5"/>
  <c r="A256" i="5"/>
  <c r="A250" i="5"/>
  <c r="A244" i="5"/>
  <c r="A238" i="5"/>
  <c r="K23" i="16"/>
  <c r="L23" i="16"/>
  <c r="M23" i="16"/>
  <c r="N23" i="16"/>
  <c r="K24" i="16"/>
  <c r="L24" i="16"/>
  <c r="M24" i="16"/>
  <c r="N24" i="16"/>
  <c r="N22" i="16"/>
  <c r="M22" i="16"/>
  <c r="L22" i="16"/>
  <c r="K22" i="16"/>
  <c r="D23" i="16"/>
  <c r="E23" i="16"/>
  <c r="F23" i="16"/>
  <c r="D24" i="16"/>
  <c r="E24" i="16"/>
  <c r="F24" i="16"/>
  <c r="F22" i="16"/>
  <c r="E22" i="16"/>
  <c r="D22" i="16"/>
  <c r="C23" i="16"/>
  <c r="C24" i="16"/>
  <c r="C22" i="16"/>
  <c r="G2" i="18"/>
  <c r="B2" i="18"/>
  <c r="I43" i="9" l="1"/>
  <c r="P229" i="5"/>
  <c r="P230" i="5"/>
  <c r="P231" i="5"/>
  <c r="P228" i="5"/>
  <c r="AD226" i="5"/>
  <c r="AA226" i="5"/>
  <c r="X226" i="5"/>
  <c r="M226" i="5"/>
  <c r="J226" i="5"/>
  <c r="G226" i="5"/>
  <c r="F43" i="9"/>
  <c r="B16" i="9"/>
  <c r="H16" i="9"/>
  <c r="A231" i="5" l="1"/>
  <c r="A229" i="5"/>
  <c r="A228" i="5"/>
  <c r="A230" i="5"/>
  <c r="A217" i="5"/>
  <c r="A211" i="5"/>
  <c r="X230" i="5" l="1"/>
  <c r="F47" i="9" s="1"/>
  <c r="AE230" i="5"/>
  <c r="AB230" i="5"/>
  <c r="J47" i="9" s="1"/>
  <c r="AA230" i="5"/>
  <c r="I47" i="9" s="1"/>
  <c r="Y230" i="5"/>
  <c r="G47" i="9" s="1"/>
  <c r="T230" i="5"/>
  <c r="AC230" i="5"/>
  <c r="K47" i="9" s="1"/>
  <c r="T229" i="5"/>
  <c r="S230" i="5"/>
  <c r="C56" i="9" s="1"/>
  <c r="Z230" i="5"/>
  <c r="H47" i="9" s="1"/>
  <c r="V230" i="5"/>
  <c r="D47" i="9" s="1"/>
  <c r="X231" i="5"/>
  <c r="F48" i="9" s="1"/>
  <c r="AB228" i="5"/>
  <c r="J45" i="9" s="1"/>
  <c r="U231" i="5"/>
  <c r="C48" i="9" s="1"/>
  <c r="AF228" i="5"/>
  <c r="AC229" i="5"/>
  <c r="K46" i="9" s="1"/>
  <c r="W228" i="5"/>
  <c r="E45" i="9" s="1"/>
  <c r="Z231" i="5"/>
  <c r="H48" i="9" s="1"/>
  <c r="T228" i="5"/>
  <c r="AC231" i="5"/>
  <c r="K48" i="9" s="1"/>
  <c r="Y229" i="5"/>
  <c r="G46" i="9" s="1"/>
  <c r="AA228" i="5"/>
  <c r="I45" i="9" s="1"/>
  <c r="V231" i="5"/>
  <c r="D48" i="9" s="1"/>
  <c r="V228" i="5"/>
  <c r="D45" i="9" s="1"/>
  <c r="AA231" i="5"/>
  <c r="I48" i="9" s="1"/>
  <c r="W229" i="5"/>
  <c r="E46" i="9" s="1"/>
  <c r="AC228" i="5"/>
  <c r="K45" i="9" s="1"/>
  <c r="T231" i="5"/>
  <c r="AF229" i="5"/>
  <c r="X228" i="5"/>
  <c r="F45" i="9" s="1"/>
  <c r="Y231" i="5"/>
  <c r="G48" i="9" s="1"/>
  <c r="W230" i="5"/>
  <c r="E47" i="9" s="1"/>
  <c r="U229" i="5"/>
  <c r="C46" i="9" s="1"/>
  <c r="AE228" i="5"/>
  <c r="AF230" i="5"/>
  <c r="AD229" i="5"/>
  <c r="Z228" i="5"/>
  <c r="H45" i="9" s="1"/>
  <c r="W231" i="5"/>
  <c r="E48" i="9" s="1"/>
  <c r="U230" i="5"/>
  <c r="C47" i="9" s="1"/>
  <c r="S229" i="5"/>
  <c r="B46" i="9" s="1"/>
  <c r="AF231" i="5"/>
  <c r="AD230" i="5"/>
  <c r="S228" i="5"/>
  <c r="C54" i="9" s="1"/>
  <c r="AD231" i="5"/>
  <c r="AD228" i="5"/>
  <c r="S231" i="5"/>
  <c r="B48" i="9" s="1"/>
  <c r="AE229" i="5"/>
  <c r="U228" i="5"/>
  <c r="C45" i="9" s="1"/>
  <c r="AB231" i="5"/>
  <c r="J48" i="9" s="1"/>
  <c r="V229" i="5"/>
  <c r="D46" i="9" s="1"/>
  <c r="AE231" i="5"/>
  <c r="AA229" i="5"/>
  <c r="I46" i="9" s="1"/>
  <c r="Y228" i="5"/>
  <c r="G45" i="9" s="1"/>
  <c r="Z229" i="5"/>
  <c r="H46" i="9" s="1"/>
  <c r="AB229" i="5"/>
  <c r="J46" i="9" s="1"/>
  <c r="X229" i="5"/>
  <c r="F46" i="9" s="1"/>
  <c r="B47" i="9"/>
  <c r="C193" i="8"/>
  <c r="D193" i="8"/>
  <c r="E193" i="8"/>
  <c r="C194" i="8"/>
  <c r="D194" i="8"/>
  <c r="E194" i="8"/>
  <c r="C195" i="8"/>
  <c r="D195" i="8"/>
  <c r="E195" i="8"/>
  <c r="C196" i="8"/>
  <c r="D196" i="8"/>
  <c r="E196" i="8"/>
  <c r="C197" i="8"/>
  <c r="D197" i="8"/>
  <c r="E197" i="8"/>
  <c r="C198" i="8"/>
  <c r="D198" i="8"/>
  <c r="E198" i="8"/>
  <c r="C199" i="8"/>
  <c r="D199" i="8"/>
  <c r="E199" i="8"/>
  <c r="C200" i="8"/>
  <c r="D200" i="8"/>
  <c r="E200" i="8"/>
  <c r="C201" i="8"/>
  <c r="D201" i="8"/>
  <c r="E201" i="8"/>
  <c r="C202" i="8"/>
  <c r="D202" i="8"/>
  <c r="E202" i="8"/>
  <c r="C203" i="8"/>
  <c r="D203" i="8"/>
  <c r="E203" i="8"/>
  <c r="C204" i="8"/>
  <c r="D204" i="8"/>
  <c r="E204" i="8"/>
  <c r="C205" i="8"/>
  <c r="D205" i="8"/>
  <c r="E205" i="8"/>
  <c r="C206" i="8"/>
  <c r="D206" i="8"/>
  <c r="E206" i="8"/>
  <c r="C207" i="8"/>
  <c r="D207" i="8"/>
  <c r="E207" i="8"/>
  <c r="D192" i="8"/>
  <c r="E192" i="8"/>
  <c r="C192" i="8"/>
  <c r="C191" i="8"/>
  <c r="D191" i="8"/>
  <c r="E191" i="8"/>
  <c r="D190" i="8"/>
  <c r="E190" i="8"/>
  <c r="C190" i="8"/>
  <c r="J161" i="8"/>
  <c r="B193" i="8"/>
  <c r="B194" i="8"/>
  <c r="B195" i="8"/>
  <c r="B196" i="8"/>
  <c r="B197" i="8"/>
  <c r="B198" i="8"/>
  <c r="B199" i="8"/>
  <c r="B200" i="8"/>
  <c r="B201" i="8"/>
  <c r="B202" i="8"/>
  <c r="B203" i="8"/>
  <c r="B204" i="8"/>
  <c r="B205" i="8"/>
  <c r="B206" i="8"/>
  <c r="B207" i="8"/>
  <c r="B191" i="8"/>
  <c r="C164" i="8"/>
  <c r="D164" i="8"/>
  <c r="E164" i="8"/>
  <c r="F164" i="8"/>
  <c r="G164" i="8"/>
  <c r="H164" i="8"/>
  <c r="I164" i="8"/>
  <c r="J164" i="8"/>
  <c r="C165" i="8"/>
  <c r="D165" i="8"/>
  <c r="E165" i="8"/>
  <c r="F165" i="8"/>
  <c r="G165" i="8"/>
  <c r="H165" i="8"/>
  <c r="I165" i="8"/>
  <c r="J165" i="8"/>
  <c r="C166" i="8"/>
  <c r="D166" i="8"/>
  <c r="E166" i="8"/>
  <c r="F166" i="8"/>
  <c r="G166" i="8"/>
  <c r="H166" i="8"/>
  <c r="I166" i="8"/>
  <c r="J166" i="8"/>
  <c r="C167" i="8"/>
  <c r="D167" i="8"/>
  <c r="E167" i="8"/>
  <c r="F167" i="8"/>
  <c r="G167" i="8"/>
  <c r="H167" i="8"/>
  <c r="I167" i="8"/>
  <c r="J167" i="8"/>
  <c r="C168" i="8"/>
  <c r="D168" i="8"/>
  <c r="E168" i="8"/>
  <c r="F168" i="8"/>
  <c r="G168" i="8"/>
  <c r="H168" i="8"/>
  <c r="I168" i="8"/>
  <c r="J168" i="8"/>
  <c r="C169" i="8"/>
  <c r="D169" i="8"/>
  <c r="E169" i="8"/>
  <c r="F169" i="8"/>
  <c r="G169" i="8"/>
  <c r="H169" i="8"/>
  <c r="I169" i="8"/>
  <c r="J169" i="8"/>
  <c r="C170" i="8"/>
  <c r="D170" i="8"/>
  <c r="E170" i="8"/>
  <c r="F170" i="8"/>
  <c r="G170" i="8"/>
  <c r="H170" i="8"/>
  <c r="I170" i="8"/>
  <c r="J170" i="8"/>
  <c r="C171" i="8"/>
  <c r="D171" i="8"/>
  <c r="E171" i="8"/>
  <c r="F171" i="8"/>
  <c r="G171" i="8"/>
  <c r="H171" i="8"/>
  <c r="I171" i="8"/>
  <c r="J171" i="8"/>
  <c r="C172" i="8"/>
  <c r="D172" i="8"/>
  <c r="E172" i="8"/>
  <c r="F172" i="8"/>
  <c r="G172" i="8"/>
  <c r="H172" i="8"/>
  <c r="I172" i="8"/>
  <c r="J172" i="8"/>
  <c r="C173" i="8"/>
  <c r="D173" i="8"/>
  <c r="E173" i="8"/>
  <c r="F173" i="8"/>
  <c r="G173" i="8"/>
  <c r="H173" i="8"/>
  <c r="I173" i="8"/>
  <c r="J173" i="8"/>
  <c r="C174" i="8"/>
  <c r="D174" i="8"/>
  <c r="E174" i="8"/>
  <c r="F174" i="8"/>
  <c r="G174" i="8"/>
  <c r="H174" i="8"/>
  <c r="I174" i="8"/>
  <c r="J174" i="8"/>
  <c r="C175" i="8"/>
  <c r="D175" i="8"/>
  <c r="E175" i="8"/>
  <c r="F175" i="8"/>
  <c r="G175" i="8"/>
  <c r="H175" i="8"/>
  <c r="I175" i="8"/>
  <c r="J175" i="8"/>
  <c r="C176" i="8"/>
  <c r="D176" i="8"/>
  <c r="E176" i="8"/>
  <c r="F176" i="8"/>
  <c r="G176" i="8"/>
  <c r="H176" i="8"/>
  <c r="I176" i="8"/>
  <c r="J176" i="8"/>
  <c r="C177" i="8"/>
  <c r="D177" i="8"/>
  <c r="E177" i="8"/>
  <c r="F177" i="8"/>
  <c r="G177" i="8"/>
  <c r="H177" i="8"/>
  <c r="I177" i="8"/>
  <c r="J177" i="8"/>
  <c r="C178" i="8"/>
  <c r="D178" i="8"/>
  <c r="E178" i="8"/>
  <c r="F178" i="8"/>
  <c r="G178" i="8"/>
  <c r="H178" i="8"/>
  <c r="I178" i="8"/>
  <c r="J178" i="8"/>
  <c r="D163" i="8"/>
  <c r="E163" i="8"/>
  <c r="F163" i="8"/>
  <c r="G163" i="8"/>
  <c r="H163" i="8"/>
  <c r="I163" i="8"/>
  <c r="J163" i="8"/>
  <c r="C162" i="8"/>
  <c r="D162" i="8"/>
  <c r="E162" i="8"/>
  <c r="F162" i="8"/>
  <c r="G162" i="8"/>
  <c r="H162" i="8"/>
  <c r="I162" i="8"/>
  <c r="J162" i="8"/>
  <c r="G2" i="5"/>
  <c r="D161" i="8"/>
  <c r="E161" i="8"/>
  <c r="F161" i="8"/>
  <c r="G161" i="8"/>
  <c r="H161" i="8"/>
  <c r="I161" i="8"/>
  <c r="C161" i="8"/>
  <c r="B164" i="8"/>
  <c r="B165" i="8"/>
  <c r="B166" i="8"/>
  <c r="B167" i="8"/>
  <c r="B168" i="8"/>
  <c r="B169" i="8"/>
  <c r="B170" i="8"/>
  <c r="B171" i="8"/>
  <c r="B172" i="8"/>
  <c r="B173" i="8"/>
  <c r="B174" i="8"/>
  <c r="B175" i="8"/>
  <c r="B176" i="8"/>
  <c r="B177" i="8"/>
  <c r="B178" i="8"/>
  <c r="B137" i="8"/>
  <c r="B138" i="8"/>
  <c r="B139" i="8"/>
  <c r="B140" i="8"/>
  <c r="B141" i="8"/>
  <c r="B142" i="8"/>
  <c r="B143" i="8"/>
  <c r="B144" i="8"/>
  <c r="B145" i="8"/>
  <c r="B146" i="8"/>
  <c r="B147" i="8"/>
  <c r="B148" i="8"/>
  <c r="B149" i="8"/>
  <c r="B150" i="8"/>
  <c r="B136" i="8"/>
  <c r="B134" i="8"/>
  <c r="A188" i="5"/>
  <c r="B192" i="8" s="1"/>
  <c r="A187" i="5"/>
  <c r="G178" i="5"/>
  <c r="G179" i="5"/>
  <c r="G180" i="5"/>
  <c r="G181" i="5"/>
  <c r="G182" i="5"/>
  <c r="G177" i="5"/>
  <c r="A181" i="5"/>
  <c r="A179" i="5"/>
  <c r="E122" i="8"/>
  <c r="E121" i="8"/>
  <c r="E120" i="8"/>
  <c r="E118" i="8"/>
  <c r="E117" i="8"/>
  <c r="E116" i="8"/>
  <c r="E114" i="8"/>
  <c r="E113" i="8"/>
  <c r="E112" i="8"/>
  <c r="D122" i="8"/>
  <c r="D121" i="8"/>
  <c r="D120" i="8"/>
  <c r="D118" i="8"/>
  <c r="D117" i="8"/>
  <c r="D116" i="8"/>
  <c r="D114" i="8"/>
  <c r="D113" i="8"/>
  <c r="D112" i="8"/>
  <c r="A172" i="5"/>
  <c r="A166" i="5"/>
  <c r="A160" i="5"/>
  <c r="B121" i="8"/>
  <c r="B117" i="8"/>
  <c r="B113" i="8"/>
  <c r="B83" i="8"/>
  <c r="A154" i="5"/>
  <c r="A148" i="5"/>
  <c r="A142" i="5"/>
  <c r="A134" i="5"/>
  <c r="B62" i="8"/>
  <c r="B162" i="8" l="1"/>
  <c r="B179" i="8"/>
  <c r="B45" i="9"/>
  <c r="C57" i="9"/>
  <c r="C55" i="9"/>
  <c r="B163" i="8"/>
  <c r="B135" i="8"/>
  <c r="D65" i="8"/>
  <c r="E65" i="8"/>
  <c r="D66" i="8"/>
  <c r="E66" i="8"/>
  <c r="D67" i="8"/>
  <c r="E67" i="8"/>
  <c r="C67" i="8"/>
  <c r="C66" i="8"/>
  <c r="C65" i="8"/>
  <c r="D63" i="8"/>
  <c r="E63" i="8"/>
  <c r="C63" i="8"/>
  <c r="D62" i="8"/>
  <c r="E62" i="8"/>
  <c r="C62" i="8"/>
  <c r="D61" i="8"/>
  <c r="E61" i="8"/>
  <c r="C61" i="8"/>
  <c r="B66" i="8"/>
  <c r="B67" i="8"/>
  <c r="B63" i="8"/>
  <c r="D31" i="8"/>
  <c r="D32" i="8"/>
  <c r="D30" i="8"/>
  <c r="C31" i="8"/>
  <c r="C32" i="8"/>
  <c r="C30" i="8"/>
  <c r="D27" i="8"/>
  <c r="D28" i="8"/>
  <c r="D26" i="8"/>
  <c r="C27" i="8"/>
  <c r="C28" i="8"/>
  <c r="C26" i="8"/>
  <c r="D21" i="8"/>
  <c r="D22" i="8"/>
  <c r="D23" i="8"/>
  <c r="D24" i="8"/>
  <c r="D20" i="8"/>
  <c r="C21" i="8"/>
  <c r="C22" i="8"/>
  <c r="C23" i="8"/>
  <c r="C24" i="8"/>
  <c r="C20" i="8"/>
  <c r="B32" i="8"/>
  <c r="B28" i="8"/>
  <c r="B22" i="8"/>
  <c r="B31" i="8"/>
  <c r="B27" i="8"/>
  <c r="B21" i="8"/>
  <c r="F133" i="5"/>
  <c r="F134" i="5"/>
  <c r="F135" i="5"/>
  <c r="F136" i="5"/>
  <c r="F137" i="5"/>
  <c r="F132" i="5"/>
  <c r="A136" i="5"/>
  <c r="A127" i="5"/>
  <c r="D128" i="5" l="1"/>
  <c r="K440" i="5" s="1"/>
  <c r="K456" i="5" s="1"/>
  <c r="C128" i="5"/>
  <c r="J440" i="5" s="1"/>
  <c r="J456" i="5" s="1"/>
  <c r="B127" i="5"/>
  <c r="B128" i="5"/>
  <c r="A114" i="5"/>
  <c r="A113" i="5"/>
  <c r="A120" i="5"/>
  <c r="A119" i="5"/>
  <c r="A105" i="5" l="1"/>
  <c r="A106" i="5"/>
  <c r="A93" i="5" l="1"/>
  <c r="A86" i="5"/>
  <c r="A82" i="5"/>
  <c r="F136" i="4"/>
  <c r="I136" i="4"/>
  <c r="A456" i="5" l="1"/>
  <c r="G455" i="5"/>
  <c r="F455" i="5"/>
  <c r="E455" i="5"/>
  <c r="D455" i="5"/>
  <c r="C455" i="5"/>
  <c r="G454" i="5"/>
  <c r="G460" i="5" s="1"/>
  <c r="F454" i="5"/>
  <c r="F460" i="5" s="1"/>
  <c r="E454" i="5"/>
  <c r="E460" i="5" s="1"/>
  <c r="D454" i="5"/>
  <c r="D460" i="5" s="1"/>
  <c r="C454" i="5"/>
  <c r="C460" i="5" s="1"/>
  <c r="G453" i="5"/>
  <c r="F453" i="5"/>
  <c r="E453" i="5"/>
  <c r="D453" i="5"/>
  <c r="C453" i="5"/>
  <c r="G452" i="5"/>
  <c r="F452" i="5"/>
  <c r="E452" i="5"/>
  <c r="D452" i="5"/>
  <c r="C452" i="5"/>
  <c r="G451" i="5"/>
  <c r="F451" i="5"/>
  <c r="E451" i="5"/>
  <c r="D451" i="5"/>
  <c r="C451" i="5"/>
  <c r="G448" i="5"/>
  <c r="F448" i="5"/>
  <c r="E448" i="5"/>
  <c r="D448" i="5"/>
  <c r="C448" i="5"/>
  <c r="G447" i="5"/>
  <c r="F447" i="5"/>
  <c r="E447" i="5"/>
  <c r="D447" i="5"/>
  <c r="C447" i="5"/>
  <c r="G446" i="5"/>
  <c r="F446" i="5"/>
  <c r="E446" i="5"/>
  <c r="D446" i="5"/>
  <c r="C446" i="5"/>
  <c r="G445" i="5"/>
  <c r="F445" i="5"/>
  <c r="E445" i="5"/>
  <c r="D445" i="5"/>
  <c r="C445" i="5"/>
  <c r="G444" i="5"/>
  <c r="F444" i="5"/>
  <c r="E444" i="5"/>
  <c r="D444" i="5"/>
  <c r="C444" i="5"/>
  <c r="G463" i="5" l="1"/>
  <c r="F463" i="5" s="1"/>
  <c r="E463" i="5" s="1"/>
  <c r="D463" i="5" s="1"/>
  <c r="C463" i="5" s="1"/>
  <c r="G462" i="5"/>
  <c r="F462" i="5" s="1"/>
  <c r="E462" i="5" s="1"/>
  <c r="D462" i="5" s="1"/>
  <c r="C462" i="5" s="1"/>
  <c r="G461" i="5" s="1"/>
  <c r="F461" i="5" s="1"/>
  <c r="E461" i="5" s="1"/>
  <c r="D461" i="5" s="1"/>
  <c r="C461" i="5" s="1"/>
  <c r="G458" i="5"/>
  <c r="F458" i="5" s="1"/>
  <c r="E458" i="5" s="1"/>
  <c r="D458" i="5" s="1"/>
  <c r="C458" i="5" s="1"/>
  <c r="A440" i="5"/>
  <c r="A406" i="5"/>
  <c r="O332" i="5"/>
  <c r="H332" i="5"/>
  <c r="D308" i="5"/>
  <c r="D296" i="5"/>
  <c r="A293" i="5"/>
  <c r="A287" i="5"/>
  <c r="A281" i="5"/>
  <c r="A275" i="5"/>
  <c r="A269" i="5"/>
  <c r="A263" i="5"/>
  <c r="A257" i="5"/>
  <c r="A251" i="5"/>
  <c r="A245" i="5"/>
  <c r="A239" i="5"/>
  <c r="A233" i="5"/>
  <c r="A218" i="5"/>
  <c r="A212" i="5"/>
  <c r="A206" i="5"/>
  <c r="G456" i="5" l="1"/>
  <c r="F456" i="5" s="1"/>
  <c r="E456" i="5" s="1"/>
  <c r="D456" i="5" s="1"/>
  <c r="C456" i="5" s="1"/>
  <c r="G457" i="5"/>
  <c r="F457" i="5" s="1"/>
  <c r="E457" i="5" s="1"/>
  <c r="D457" i="5" s="1"/>
  <c r="C457" i="5" s="1"/>
  <c r="A173" i="5" l="1"/>
  <c r="A167" i="5"/>
  <c r="A161" i="5"/>
  <c r="A155" i="5"/>
  <c r="A149" i="5"/>
  <c r="A143" i="5"/>
  <c r="A128" i="5"/>
  <c r="A100" i="5"/>
  <c r="P97" i="5"/>
  <c r="O97" i="5"/>
  <c r="N97" i="5"/>
  <c r="M97" i="5"/>
  <c r="L97" i="5"/>
  <c r="K97" i="5"/>
  <c r="J97" i="5"/>
  <c r="I97" i="5"/>
  <c r="H97" i="5"/>
  <c r="G97" i="5"/>
  <c r="F97" i="5"/>
  <c r="E97" i="5"/>
  <c r="D97" i="5"/>
  <c r="C97" i="5"/>
  <c r="B97" i="5"/>
  <c r="A96" i="5"/>
  <c r="A95" i="5"/>
  <c r="R94" i="5" l="1"/>
  <c r="A94" i="5"/>
  <c r="T93" i="5"/>
  <c r="S93" i="5"/>
  <c r="R93" i="5"/>
  <c r="T92" i="5"/>
  <c r="S92" i="5"/>
  <c r="R92" i="5"/>
  <c r="P90" i="5"/>
  <c r="O90" i="5"/>
  <c r="N90" i="5"/>
  <c r="M90" i="5"/>
  <c r="L90" i="5"/>
  <c r="K90" i="5"/>
  <c r="J90" i="5"/>
  <c r="I90" i="5"/>
  <c r="H90" i="5"/>
  <c r="G90" i="5"/>
  <c r="F90" i="5"/>
  <c r="E90" i="5"/>
  <c r="D90" i="5"/>
  <c r="C90" i="5"/>
  <c r="B90" i="5"/>
  <c r="A89" i="5"/>
  <c r="A88" i="5"/>
  <c r="R87" i="5"/>
  <c r="A87" i="5"/>
  <c r="T86" i="5"/>
  <c r="S86" i="5"/>
  <c r="R86" i="5"/>
  <c r="T85" i="5"/>
  <c r="S85" i="5"/>
  <c r="R85" i="5"/>
  <c r="R83" i="5"/>
  <c r="A83" i="5"/>
  <c r="T82" i="5"/>
  <c r="S82" i="5"/>
  <c r="R82" i="5"/>
  <c r="T81" i="5"/>
  <c r="S81" i="5"/>
  <c r="R81" i="5"/>
  <c r="A77" i="5"/>
  <c r="A76" i="5"/>
  <c r="A71" i="5"/>
  <c r="A70" i="5"/>
  <c r="A65" i="5"/>
  <c r="A64" i="5"/>
  <c r="A59" i="5"/>
  <c r="A58" i="5"/>
  <c r="A53" i="5"/>
  <c r="A52" i="5"/>
  <c r="A47" i="5"/>
  <c r="A46" i="5"/>
  <c r="G41" i="5"/>
  <c r="M41" i="5" s="1"/>
  <c r="F41" i="5"/>
  <c r="L41" i="5" s="1"/>
  <c r="E41" i="5"/>
  <c r="K41" i="5" s="1"/>
  <c r="D41" i="5"/>
  <c r="J41" i="5" s="1"/>
  <c r="C41" i="5"/>
  <c r="I41" i="5" s="1"/>
  <c r="B41" i="5"/>
  <c r="M40" i="5"/>
  <c r="L40" i="5"/>
  <c r="K40" i="5"/>
  <c r="J40" i="5"/>
  <c r="I40" i="5"/>
  <c r="H40" i="5"/>
  <c r="M39" i="5"/>
  <c r="L39" i="5"/>
  <c r="K39" i="5"/>
  <c r="J39" i="5"/>
  <c r="I39" i="5"/>
  <c r="H39" i="5"/>
  <c r="M38" i="5"/>
  <c r="L38" i="5"/>
  <c r="K38" i="5"/>
  <c r="J38" i="5"/>
  <c r="I38" i="5"/>
  <c r="H38" i="5"/>
  <c r="M37" i="5"/>
  <c r="L37" i="5"/>
  <c r="K37" i="5"/>
  <c r="J37" i="5"/>
  <c r="I37" i="5"/>
  <c r="H37" i="5"/>
  <c r="M36" i="5"/>
  <c r="L36" i="5"/>
  <c r="K36" i="5"/>
  <c r="J36" i="5"/>
  <c r="I36" i="5"/>
  <c r="H36" i="5"/>
  <c r="M35" i="5"/>
  <c r="L35" i="5"/>
  <c r="K35" i="5"/>
  <c r="J35" i="5"/>
  <c r="I35" i="5"/>
  <c r="H35" i="5"/>
  <c r="M34" i="5"/>
  <c r="L34" i="5"/>
  <c r="K34" i="5"/>
  <c r="J34" i="5"/>
  <c r="I34" i="5"/>
  <c r="H34" i="5"/>
  <c r="M33" i="5"/>
  <c r="L33" i="5"/>
  <c r="K33" i="5"/>
  <c r="J33" i="5"/>
  <c r="I33" i="5"/>
  <c r="H33" i="5"/>
  <c r="M32" i="5"/>
  <c r="L32" i="5"/>
  <c r="K32" i="5"/>
  <c r="J32" i="5"/>
  <c r="I32" i="5"/>
  <c r="H32" i="5"/>
  <c r="M31" i="5"/>
  <c r="L31" i="5"/>
  <c r="K31" i="5"/>
  <c r="J31" i="5"/>
  <c r="I31" i="5"/>
  <c r="H31" i="5"/>
  <c r="M30" i="5"/>
  <c r="L30" i="5"/>
  <c r="K30" i="5"/>
  <c r="J30" i="5"/>
  <c r="I30" i="5"/>
  <c r="H30" i="5"/>
  <c r="M29" i="5"/>
  <c r="L29" i="5"/>
  <c r="K29" i="5"/>
  <c r="J29" i="5"/>
  <c r="I29" i="5"/>
  <c r="H29" i="5"/>
  <c r="M28" i="5"/>
  <c r="L28" i="5"/>
  <c r="K28" i="5"/>
  <c r="J28" i="5"/>
  <c r="I28" i="5"/>
  <c r="H28" i="5"/>
  <c r="M27" i="5"/>
  <c r="L27" i="5"/>
  <c r="K27" i="5"/>
  <c r="J27" i="5"/>
  <c r="I27" i="5"/>
  <c r="H27" i="5"/>
  <c r="M26" i="5"/>
  <c r="L26" i="5"/>
  <c r="K26" i="5"/>
  <c r="J26" i="5"/>
  <c r="I26" i="5"/>
  <c r="H26" i="5"/>
  <c r="M25" i="5"/>
  <c r="L25" i="5"/>
  <c r="K25" i="5"/>
  <c r="J25" i="5"/>
  <c r="I25" i="5"/>
  <c r="H25" i="5"/>
  <c r="M24" i="5"/>
  <c r="L24" i="5"/>
  <c r="K24" i="5"/>
  <c r="J24" i="5"/>
  <c r="I24" i="5"/>
  <c r="H24" i="5"/>
  <c r="M23" i="5"/>
  <c r="L23" i="5"/>
  <c r="K23" i="5"/>
  <c r="J23" i="5"/>
  <c r="I23" i="5"/>
  <c r="H23" i="5"/>
  <c r="K22" i="5"/>
  <c r="J22" i="5"/>
  <c r="I22" i="5"/>
  <c r="H22" i="5"/>
  <c r="L20" i="5"/>
  <c r="P20" i="5" s="1"/>
  <c r="H20" i="5"/>
  <c r="F20" i="5"/>
  <c r="B20" i="5"/>
  <c r="A17" i="5"/>
  <c r="A16" i="5"/>
  <c r="A116" i="5" s="1"/>
  <c r="A11" i="5"/>
  <c r="B32" i="17" s="1"/>
  <c r="A10" i="5"/>
  <c r="B31" i="17" s="1"/>
  <c r="A5" i="5"/>
  <c r="C4" i="5"/>
  <c r="G4" i="5" s="1"/>
  <c r="F4" i="5" l="1"/>
  <c r="D4" i="5"/>
  <c r="N20" i="5"/>
  <c r="Q22" i="5"/>
  <c r="P22" i="5" s="1"/>
  <c r="E4" i="5"/>
  <c r="Q23" i="5"/>
  <c r="P23" i="5" s="1"/>
  <c r="O23" i="5" s="1"/>
  <c r="N23" i="5" s="1"/>
  <c r="Q24" i="5"/>
  <c r="P24" i="5" s="1"/>
  <c r="O24" i="5" s="1"/>
  <c r="N24" i="5" s="1"/>
  <c r="Q25" i="5"/>
  <c r="P25" i="5" s="1"/>
  <c r="O25" i="5" s="1"/>
  <c r="N25" i="5" s="1"/>
  <c r="Q26" i="5"/>
  <c r="P26" i="5" s="1"/>
  <c r="O26" i="5" s="1"/>
  <c r="N26" i="5" s="1"/>
  <c r="Q27" i="5"/>
  <c r="P27" i="5" s="1"/>
  <c r="O27" i="5" s="1"/>
  <c r="N27" i="5" s="1"/>
  <c r="Q28" i="5"/>
  <c r="P28" i="5" s="1"/>
  <c r="O28" i="5" s="1"/>
  <c r="N28" i="5" s="1"/>
  <c r="Q29" i="5"/>
  <c r="P29" i="5" s="1"/>
  <c r="O29" i="5" s="1"/>
  <c r="N29" i="5" s="1"/>
  <c r="Q30" i="5"/>
  <c r="P30" i="5" s="1"/>
  <c r="O30" i="5" s="1"/>
  <c r="N30" i="5" s="1"/>
  <c r="Q31" i="5"/>
  <c r="P31" i="5" s="1"/>
  <c r="O31" i="5" s="1"/>
  <c r="N31" i="5" s="1"/>
  <c r="Q32" i="5"/>
  <c r="P32" i="5" s="1"/>
  <c r="O32" i="5" s="1"/>
  <c r="N32" i="5" s="1"/>
  <c r="Q33" i="5"/>
  <c r="P33" i="5" s="1"/>
  <c r="O33" i="5" s="1"/>
  <c r="N33" i="5" s="1"/>
  <c r="Q34" i="5"/>
  <c r="P34" i="5" s="1"/>
  <c r="O34" i="5" s="1"/>
  <c r="N34" i="5" s="1"/>
  <c r="Q35" i="5"/>
  <c r="P35" i="5" s="1"/>
  <c r="O35" i="5" s="1"/>
  <c r="N35" i="5" s="1"/>
  <c r="Q36" i="5"/>
  <c r="P36" i="5" s="1"/>
  <c r="O36" i="5" s="1"/>
  <c r="N36" i="5" s="1"/>
  <c r="Q37" i="5"/>
  <c r="P37" i="5" s="1"/>
  <c r="O37" i="5" s="1"/>
  <c r="N37" i="5" s="1"/>
  <c r="Q38" i="5"/>
  <c r="P38" i="5" s="1"/>
  <c r="O38" i="5" s="1"/>
  <c r="N38" i="5" s="1"/>
  <c r="Q39" i="5"/>
  <c r="P39" i="5" s="1"/>
  <c r="O39" i="5" s="1"/>
  <c r="N39" i="5" s="1"/>
  <c r="Q40" i="5"/>
  <c r="P40" i="5" s="1"/>
  <c r="O40" i="5" s="1"/>
  <c r="N40" i="5" s="1"/>
  <c r="H41" i="5"/>
  <c r="Q41" i="5"/>
  <c r="P41" i="5" s="1"/>
  <c r="O41" i="5" s="1"/>
  <c r="N41" i="5" s="1"/>
  <c r="D3" i="5"/>
  <c r="F3" i="5" s="1"/>
  <c r="C3" i="5"/>
  <c r="E2" i="5"/>
  <c r="C2" i="5"/>
  <c r="B1" i="5"/>
  <c r="D15" i="15" s="1"/>
  <c r="B4" i="15"/>
  <c r="C2" i="15"/>
  <c r="L79" i="14"/>
  <c r="J79" i="14"/>
  <c r="H3" i="5" l="1"/>
  <c r="F2" i="5"/>
  <c r="I2" i="5"/>
  <c r="B39" i="4"/>
  <c r="H39" i="4"/>
  <c r="A102" i="5"/>
  <c r="C6" i="5"/>
  <c r="D6" i="5"/>
  <c r="N22" i="5"/>
  <c r="O22" i="5"/>
  <c r="E3" i="5"/>
  <c r="B67" i="18" s="1"/>
  <c r="L78" i="14"/>
  <c r="J78" i="14"/>
  <c r="L77" i="14"/>
  <c r="J77" i="14"/>
  <c r="L75" i="14"/>
  <c r="J75" i="14"/>
  <c r="I75" i="14"/>
  <c r="H75" i="14"/>
  <c r="G75" i="14"/>
  <c r="L74" i="14"/>
  <c r="J74" i="14"/>
  <c r="I74" i="14"/>
  <c r="H74" i="14"/>
  <c r="G74" i="14"/>
  <c r="L73" i="14"/>
  <c r="J73" i="14"/>
  <c r="I73" i="14"/>
  <c r="H73" i="14"/>
  <c r="G73" i="14"/>
  <c r="L72" i="14"/>
  <c r="J72" i="14"/>
  <c r="I72" i="14"/>
  <c r="H72" i="14"/>
  <c r="G72" i="14"/>
  <c r="L71" i="14"/>
  <c r="J71" i="14"/>
  <c r="I71" i="14"/>
  <c r="H71" i="14"/>
  <c r="G71" i="14"/>
  <c r="L69" i="14"/>
  <c r="J69" i="14"/>
  <c r="H69" i="14"/>
  <c r="G69" i="14"/>
  <c r="L68" i="14"/>
  <c r="J68" i="14"/>
  <c r="H68" i="14"/>
  <c r="G68" i="14"/>
  <c r="L67" i="14"/>
  <c r="J67" i="14"/>
  <c r="H67" i="14"/>
  <c r="G67" i="14"/>
  <c r="L66" i="14"/>
  <c r="J66" i="14"/>
  <c r="H66" i="14"/>
  <c r="G66" i="14"/>
  <c r="L65" i="14"/>
  <c r="J65" i="14"/>
  <c r="H65" i="14"/>
  <c r="G65" i="14"/>
  <c r="L64" i="14"/>
  <c r="J64" i="14"/>
  <c r="H64" i="14"/>
  <c r="G64" i="14"/>
  <c r="L63" i="14"/>
  <c r="J63" i="14"/>
  <c r="H63" i="14"/>
  <c r="G63" i="14"/>
  <c r="L62" i="14"/>
  <c r="J62" i="14"/>
  <c r="H62" i="14"/>
  <c r="G62" i="14"/>
  <c r="L61" i="14"/>
  <c r="J61" i="14"/>
  <c r="H61" i="14"/>
  <c r="G61" i="14"/>
  <c r="L60" i="14"/>
  <c r="J60" i="14"/>
  <c r="H60" i="14"/>
  <c r="G60" i="14"/>
  <c r="L59" i="14"/>
  <c r="J59" i="14"/>
  <c r="H59" i="14"/>
  <c r="G59" i="14"/>
  <c r="L58" i="14"/>
  <c r="J58" i="14"/>
  <c r="H58" i="14"/>
  <c r="G58" i="14"/>
  <c r="L57" i="14"/>
  <c r="J57" i="14"/>
  <c r="H57" i="14"/>
  <c r="G57" i="14"/>
  <c r="L55" i="14"/>
  <c r="J55" i="14"/>
  <c r="L54" i="14"/>
  <c r="J54" i="14"/>
  <c r="L53" i="14"/>
  <c r="J53" i="14"/>
  <c r="L51" i="14"/>
  <c r="J51" i="14"/>
  <c r="L41" i="14"/>
  <c r="J41" i="14"/>
  <c r="L40" i="14"/>
  <c r="J40" i="14"/>
  <c r="L34" i="14"/>
  <c r="J34" i="14"/>
  <c r="B51" i="9" l="1"/>
  <c r="B47" i="11"/>
  <c r="F36" i="8"/>
  <c r="F16" i="8"/>
  <c r="B36" i="8"/>
  <c r="B65" i="16"/>
  <c r="L30" i="14"/>
  <c r="J30" i="14"/>
  <c r="I30" i="14"/>
  <c r="H30" i="14"/>
  <c r="G30" i="14"/>
  <c r="L29" i="14"/>
  <c r="J29" i="14"/>
  <c r="I29" i="14"/>
  <c r="H29" i="14"/>
  <c r="G29" i="14"/>
  <c r="L23" i="14"/>
  <c r="J23" i="14"/>
  <c r="I23" i="14"/>
  <c r="H23" i="14"/>
  <c r="G23" i="14"/>
  <c r="L22" i="14"/>
  <c r="J22" i="14"/>
  <c r="I22" i="14"/>
  <c r="H22" i="14"/>
  <c r="G22" i="14"/>
  <c r="L21" i="14"/>
  <c r="J21" i="14"/>
  <c r="I21" i="14"/>
  <c r="H21" i="14"/>
  <c r="G21" i="14"/>
  <c r="L20" i="14"/>
  <c r="J20" i="14"/>
  <c r="I20" i="14"/>
  <c r="H20" i="14"/>
  <c r="G20" i="14"/>
  <c r="L19" i="14"/>
  <c r="J19" i="14"/>
  <c r="I19" i="14"/>
  <c r="H19" i="14"/>
  <c r="G19" i="14"/>
  <c r="I18" i="14"/>
  <c r="H18" i="14"/>
  <c r="G18" i="14"/>
  <c r="B6" i="14" l="1"/>
  <c r="G2" i="14"/>
  <c r="B2" i="14"/>
  <c r="H2" i="17"/>
  <c r="B2" i="17"/>
  <c r="H2" i="11"/>
  <c r="B2" i="11"/>
  <c r="V36" i="6"/>
  <c r="U36" i="6"/>
  <c r="T36" i="6"/>
  <c r="S36" i="6"/>
  <c r="R36" i="6"/>
  <c r="Q36" i="6"/>
  <c r="J36" i="6"/>
  <c r="I36" i="6"/>
  <c r="H36" i="6"/>
  <c r="L34" i="6"/>
  <c r="H2" i="6"/>
  <c r="B2" i="6"/>
  <c r="B59" i="16"/>
  <c r="B52" i="16"/>
  <c r="H24" i="16"/>
  <c r="B24" i="16"/>
  <c r="G2" i="16"/>
  <c r="B2" i="16"/>
  <c r="H17" i="9"/>
  <c r="B17" i="9"/>
  <c r="J2" i="9"/>
  <c r="B2" i="9"/>
  <c r="C122" i="8"/>
  <c r="B122" i="8"/>
  <c r="C121" i="8"/>
  <c r="C120" i="8"/>
  <c r="C118" i="8"/>
  <c r="B118" i="8"/>
  <c r="C117" i="8"/>
  <c r="C116" i="8"/>
  <c r="C114" i="8"/>
  <c r="B114" i="8"/>
  <c r="C113" i="8"/>
  <c r="C112" i="8"/>
  <c r="I84" i="8"/>
  <c r="H84" i="8"/>
  <c r="G84" i="8"/>
  <c r="F84" i="8"/>
  <c r="E84" i="8"/>
  <c r="D84" i="8"/>
  <c r="C84" i="8"/>
  <c r="B84" i="8"/>
  <c r="I83" i="8"/>
  <c r="H83" i="8"/>
  <c r="G83" i="8"/>
  <c r="F83" i="8"/>
  <c r="E83" i="8"/>
  <c r="D83" i="8"/>
  <c r="C83" i="8"/>
  <c r="I82" i="8"/>
  <c r="H82" i="8"/>
  <c r="G82" i="8"/>
  <c r="F82" i="8"/>
  <c r="E82" i="8"/>
  <c r="D82" i="8"/>
  <c r="C82" i="8"/>
  <c r="H2" i="8"/>
  <c r="B2" i="8"/>
  <c r="K140" i="4"/>
  <c r="J140" i="4"/>
  <c r="I140" i="4"/>
  <c r="H140" i="4"/>
  <c r="G140" i="4"/>
  <c r="F140" i="4"/>
  <c r="E140" i="4"/>
  <c r="D140" i="4"/>
  <c r="C140" i="4"/>
  <c r="K138" i="4"/>
  <c r="J138" i="4"/>
  <c r="I138" i="4"/>
  <c r="H138" i="4"/>
  <c r="G138" i="4"/>
  <c r="F138" i="4"/>
  <c r="E138" i="4"/>
  <c r="D138" i="4"/>
  <c r="E123" i="4"/>
  <c r="D123" i="4"/>
  <c r="C123" i="4"/>
  <c r="B123" i="4"/>
  <c r="E122" i="4"/>
  <c r="D122" i="4"/>
  <c r="C122" i="4"/>
  <c r="B122" i="4"/>
  <c r="E121" i="4"/>
  <c r="D121" i="4"/>
  <c r="C121" i="4"/>
  <c r="E115" i="4"/>
  <c r="D115" i="4"/>
  <c r="C115" i="4"/>
  <c r="B115" i="4"/>
  <c r="E114" i="4"/>
  <c r="D114" i="4"/>
  <c r="C114" i="4"/>
  <c r="B114" i="4"/>
  <c r="E113" i="4"/>
  <c r="D113" i="4"/>
  <c r="C113" i="4"/>
  <c r="E108" i="4"/>
  <c r="D108" i="4"/>
  <c r="C108" i="4"/>
  <c r="B108" i="4"/>
  <c r="E107" i="4"/>
  <c r="D107" i="4"/>
  <c r="C107" i="4"/>
  <c r="B107" i="4"/>
  <c r="E106" i="4"/>
  <c r="D106" i="4"/>
  <c r="C106" i="4"/>
  <c r="F79" i="4" l="1"/>
  <c r="E79" i="4"/>
  <c r="D79" i="4"/>
  <c r="C79" i="4"/>
  <c r="B79" i="4"/>
  <c r="F78" i="4"/>
  <c r="E78" i="4"/>
  <c r="D78" i="4"/>
  <c r="C78" i="4"/>
  <c r="B78" i="4"/>
  <c r="F77" i="4"/>
  <c r="E77" i="4"/>
  <c r="D77" i="4"/>
  <c r="C77" i="4"/>
  <c r="F75" i="4"/>
  <c r="E75" i="4"/>
  <c r="D75" i="4"/>
  <c r="C75" i="4"/>
  <c r="B75" i="4"/>
  <c r="F74" i="4"/>
  <c r="E74" i="4"/>
  <c r="D74" i="4"/>
  <c r="C74" i="4"/>
  <c r="B74" i="4"/>
  <c r="F73" i="4"/>
  <c r="E73" i="4"/>
  <c r="D73" i="4"/>
  <c r="C73" i="4"/>
  <c r="F71" i="4"/>
  <c r="E71" i="4"/>
  <c r="D71" i="4"/>
  <c r="C71" i="4"/>
  <c r="B71" i="4"/>
  <c r="F70" i="4"/>
  <c r="E70" i="4"/>
  <c r="D70" i="4"/>
  <c r="C70" i="4"/>
  <c r="B70" i="4"/>
  <c r="F69" i="4"/>
  <c r="E69" i="4"/>
  <c r="D69" i="4"/>
  <c r="C69" i="4"/>
  <c r="G32" i="4"/>
  <c r="E32" i="4"/>
  <c r="C32" i="4"/>
  <c r="B32" i="4"/>
  <c r="G31" i="4"/>
  <c r="E31" i="4"/>
  <c r="C31" i="4"/>
  <c r="B31" i="4"/>
  <c r="G30" i="4"/>
  <c r="E30" i="4"/>
  <c r="C30" i="4"/>
  <c r="N22" i="4"/>
  <c r="M22" i="4"/>
  <c r="L22" i="4"/>
  <c r="K22" i="4"/>
  <c r="J22" i="4"/>
  <c r="I22" i="4"/>
  <c r="H22" i="4"/>
  <c r="G22" i="4"/>
  <c r="F22" i="4"/>
  <c r="E22" i="4"/>
  <c r="D22" i="4"/>
  <c r="C22" i="4"/>
  <c r="B22" i="4"/>
  <c r="N21" i="4"/>
  <c r="M21" i="4"/>
  <c r="L21" i="4"/>
  <c r="K21" i="4"/>
  <c r="J21" i="4"/>
  <c r="I21" i="4"/>
  <c r="H21" i="4"/>
  <c r="G21" i="4"/>
  <c r="F21" i="4"/>
  <c r="E21" i="4"/>
  <c r="D21" i="4"/>
  <c r="C21" i="4"/>
  <c r="B21" i="4"/>
  <c r="N20" i="4"/>
  <c r="M20" i="4"/>
  <c r="L20" i="4"/>
  <c r="K20" i="4"/>
  <c r="J20" i="4"/>
  <c r="I20" i="4"/>
  <c r="H20" i="4"/>
  <c r="G20" i="4"/>
  <c r="F20" i="4"/>
  <c r="E20" i="4"/>
  <c r="D20" i="4"/>
  <c r="C20" i="4"/>
  <c r="I2" i="4"/>
  <c r="B2" i="4"/>
  <c r="C14" i="12"/>
  <c r="B4" i="12"/>
  <c r="C2" i="12"/>
  <c r="C45" i="2"/>
  <c r="B4" i="2"/>
  <c r="C2" i="2"/>
  <c r="C5" i="1"/>
  <c r="C3" i="1"/>
  <c r="L32" i="4" l="1"/>
  <c r="N32" i="4" s="1"/>
  <c r="I30" i="4"/>
  <c r="K30" i="4" s="1"/>
  <c r="I31" i="4"/>
  <c r="K31" i="4" s="1"/>
  <c r="L30" i="4"/>
  <c r="N30" i="4" s="1"/>
  <c r="L31" i="4"/>
  <c r="N31" i="4" s="1"/>
  <c r="I32" i="4"/>
  <c r="K32" i="4" s="1"/>
  <c r="I39" i="14"/>
  <c r="I28" i="14"/>
  <c r="I50" i="14"/>
  <c r="I17" i="14"/>
  <c r="G464" i="5"/>
  <c r="F464" i="5"/>
  <c r="E464" i="5"/>
  <c r="D464" i="5"/>
  <c r="C464" i="5"/>
</calcChain>
</file>

<file path=xl/sharedStrings.xml><?xml version="1.0" encoding="utf-8"?>
<sst xmlns="http://schemas.openxmlformats.org/spreadsheetml/2006/main" count="1900" uniqueCount="735">
  <si>
    <t>Índice</t>
  </si>
  <si>
    <t>Ligações</t>
  </si>
  <si>
    <t>Voltar</t>
  </si>
  <si>
    <t>Capa</t>
  </si>
  <si>
    <t>QUEM SOMOS?</t>
  </si>
  <si>
    <t>COMO VIVEMOS?</t>
  </si>
  <si>
    <t>QUE ESCOLHAS FAZEMOS?</t>
  </si>
  <si>
    <t>QUE SAÚDE TEMOS?</t>
  </si>
  <si>
    <t>Local de Residência</t>
  </si>
  <si>
    <t>Total</t>
  </si>
  <si>
    <t>0 a 14 anos</t>
  </si>
  <si>
    <t>15 a 64 anos</t>
  </si>
  <si>
    <t>65 e + anos</t>
  </si>
  <si>
    <t>HM</t>
  </si>
  <si>
    <t>H</t>
  </si>
  <si>
    <t>M</t>
  </si>
  <si>
    <t>Continente</t>
  </si>
  <si>
    <t>Região Norte</t>
  </si>
  <si>
    <t>Índices Demográficos</t>
  </si>
  <si>
    <t>Grandes grupos de causas de morte</t>
  </si>
  <si>
    <t>01-03</t>
  </si>
  <si>
    <t>02-04</t>
  </si>
  <si>
    <t>03-05</t>
  </si>
  <si>
    <t>Tumores malignos</t>
  </si>
  <si>
    <t>Todas as causas</t>
  </si>
  <si>
    <t>Doenças do aparelho circulatório</t>
  </si>
  <si>
    <t>Doenças do aparelho respiratório</t>
  </si>
  <si>
    <t>Doenças do aparelho digestivo</t>
  </si>
  <si>
    <t>Topo</t>
  </si>
  <si>
    <t>Tuberculose</t>
  </si>
  <si>
    <t>Diabetes Mellitus</t>
  </si>
  <si>
    <t>Doença isquémica do coração</t>
  </si>
  <si>
    <t>Doenças cerebrovasculares</t>
  </si>
  <si>
    <t>Pneumonia</t>
  </si>
  <si>
    <t>Acidentes de transporte</t>
  </si>
  <si>
    <t>Doença pulmonar obstrutiva crónica (DPOC)</t>
  </si>
  <si>
    <t>Pirâmides Etárias</t>
  </si>
  <si>
    <t>Natalidade</t>
  </si>
  <si>
    <t>Mortalidade</t>
  </si>
  <si>
    <t>Mortalidade Infantil</t>
  </si>
  <si>
    <t>Mortalidade Proporcional</t>
  </si>
  <si>
    <t>Óbitos e Taxa Bruta de Mortalidade</t>
  </si>
  <si>
    <t>96-98</t>
  </si>
  <si>
    <t>97-99</t>
  </si>
  <si>
    <t>98-00</t>
  </si>
  <si>
    <t>99-01</t>
  </si>
  <si>
    <t>00-02</t>
  </si>
  <si>
    <t>04-06</t>
  </si>
  <si>
    <t>05-07</t>
  </si>
  <si>
    <t>Esperança de Vida</t>
  </si>
  <si>
    <t>Esperança de vida</t>
  </si>
  <si>
    <t>HM - Homens e Mulheres  |  H - Homens  | M - Mulheres</t>
  </si>
  <si>
    <t>entrar</t>
  </si>
  <si>
    <t>Quadro Resumo</t>
  </si>
  <si>
    <t>Causas externas</t>
  </si>
  <si>
    <t>Outras causas</t>
  </si>
  <si>
    <t>SSA não classificados</t>
  </si>
  <si>
    <t>25-44</t>
  </si>
  <si>
    <t>45-64</t>
  </si>
  <si>
    <t>65-74</t>
  </si>
  <si>
    <t>75+</t>
  </si>
  <si>
    <t>Doenças endócrinas</t>
  </si>
  <si>
    <t>Homens</t>
  </si>
  <si>
    <t>Mulheres</t>
  </si>
  <si>
    <t xml:space="preserve">* É a variação do número médio de desempregados inscritos nos Centros de Emprego face ao mês homólogo do ano anterior </t>
  </si>
  <si>
    <t>Economia</t>
  </si>
  <si>
    <t>Educação</t>
  </si>
  <si>
    <t>Situação Perante o Emprego</t>
  </si>
  <si>
    <t>DOCUMENTOS LOCAIS</t>
  </si>
  <si>
    <t>VIH / sida</t>
  </si>
  <si>
    <t>Período</t>
  </si>
  <si>
    <t>Unidade</t>
  </si>
  <si>
    <t>Indicador</t>
  </si>
  <si>
    <t>População residente</t>
  </si>
  <si>
    <t>Índice de envelhecimento</t>
  </si>
  <si>
    <t>Nº</t>
  </si>
  <si>
    <t xml:space="preserve">Esperança de vida à nascença </t>
  </si>
  <si>
    <t>Taxa bruta de natalidade</t>
  </si>
  <si>
    <t>‰</t>
  </si>
  <si>
    <t>Sexo</t>
  </si>
  <si>
    <t>CRS</t>
  </si>
  <si>
    <t>PA</t>
  </si>
  <si>
    <t>Ficha Técnica</t>
  </si>
  <si>
    <t>Título</t>
  </si>
  <si>
    <t>E-mail de contacto</t>
  </si>
  <si>
    <t>FICHA TÉCNICA</t>
  </si>
  <si>
    <t>CT</t>
  </si>
  <si>
    <t>DDI-URVE</t>
  </si>
  <si>
    <t>DGS</t>
  </si>
  <si>
    <t>DSP</t>
  </si>
  <si>
    <t>Departamento de Saúde Pública</t>
  </si>
  <si>
    <t>Habitantes</t>
  </si>
  <si>
    <t>hab</t>
  </si>
  <si>
    <t>NUT</t>
  </si>
  <si>
    <t>Nomenclatura de Unidade Territorial</t>
  </si>
  <si>
    <t>Portadores Assintomáticos</t>
  </si>
  <si>
    <t>PLS</t>
  </si>
  <si>
    <t>Perfil Local de Saúde</t>
  </si>
  <si>
    <t>Síndrome de Imunodeficiência Adquirida</t>
  </si>
  <si>
    <t>SVIG-TB</t>
  </si>
  <si>
    <t>Sistema de Informação Intrínseco do Programa Nacional de Luta contra a Tuberculose</t>
  </si>
  <si>
    <t>TB</t>
  </si>
  <si>
    <t>INDICADORES</t>
  </si>
  <si>
    <t>Índice de dependência de idosos</t>
  </si>
  <si>
    <t>(Número de pessoas com 65 ou mais anos / Número de pessoas com idades compreendidas entre os 15 e os 64 anos ) x 100</t>
  </si>
  <si>
    <t>Índice de dependência de jovens</t>
  </si>
  <si>
    <t>(Número de pessoas com menos de 15 anos / Número de pessoas com idades compreendidas entre os 15 e os 64 anos ) x 100</t>
  </si>
  <si>
    <t>Designação</t>
  </si>
  <si>
    <t>Cálculo</t>
  </si>
  <si>
    <t>Esperança de vida à nascença</t>
  </si>
  <si>
    <t>Taxa bruta de mortalidade</t>
  </si>
  <si>
    <t>Taxa de mortalidade infantil</t>
  </si>
  <si>
    <t>TMP</t>
  </si>
  <si>
    <t>Taxa de mortalidade padronizada pela idade</t>
  </si>
  <si>
    <t>%</t>
  </si>
  <si>
    <t>População servida por sistemas públicos de abastecimento de água</t>
  </si>
  <si>
    <t>/100000 hab</t>
  </si>
  <si>
    <t>e-mail:</t>
  </si>
  <si>
    <t>(Número de nados-vivos / População residente estimada para o meio do ano) x 1000</t>
  </si>
  <si>
    <t>VIH</t>
  </si>
  <si>
    <t>Vírus da Imunodeficiência Humana</t>
  </si>
  <si>
    <t>2008</t>
  </si>
  <si>
    <t>Agrupamento de Centros de Saúde</t>
  </si>
  <si>
    <t>ULS</t>
  </si>
  <si>
    <t>Unidade Local de Saúde</t>
  </si>
  <si>
    <t>VIH /sida</t>
  </si>
  <si>
    <t>PIRÂMIDES ETÁRIAS</t>
  </si>
  <si>
    <t>Mortalidade Infantil e Componentes</t>
  </si>
  <si>
    <t>Taxa de mortalidade neonatal</t>
  </si>
  <si>
    <t>07-09</t>
  </si>
  <si>
    <t>Triénio 1996-1998</t>
  </si>
  <si>
    <t xml:space="preserve">15 - 19 </t>
  </si>
  <si>
    <t xml:space="preserve">20 - 24 </t>
  </si>
  <si>
    <t xml:space="preserve">25 - 29 </t>
  </si>
  <si>
    <t xml:space="preserve">30 - 34 </t>
  </si>
  <si>
    <t xml:space="preserve">35 - 39 </t>
  </si>
  <si>
    <t xml:space="preserve">40 - 44 </t>
  </si>
  <si>
    <t xml:space="preserve">45 - 49 </t>
  </si>
  <si>
    <t xml:space="preserve">50 - 54 </t>
  </si>
  <si>
    <t xml:space="preserve">55 - 59 </t>
  </si>
  <si>
    <t xml:space="preserve">60 - 64 </t>
  </si>
  <si>
    <t xml:space="preserve">65 - 69 </t>
  </si>
  <si>
    <t xml:space="preserve">70 - 74 </t>
  </si>
  <si>
    <t xml:space="preserve">75 - 79 </t>
  </si>
  <si>
    <t xml:space="preserve">80 - 84 </t>
  </si>
  <si>
    <t>85+</t>
  </si>
  <si>
    <t xml:space="preserve"> Homens</t>
  </si>
  <si>
    <t xml:space="preserve"> Mulheres</t>
  </si>
  <si>
    <t xml:space="preserve">00 - 04 </t>
  </si>
  <si>
    <t>10 - 14</t>
  </si>
  <si>
    <t>05 - 09</t>
  </si>
  <si>
    <t>Índice de Envelhecimento</t>
  </si>
  <si>
    <t>Índice de Dependência de Jovens</t>
  </si>
  <si>
    <t>Índice de Dependência de Idosos</t>
  </si>
  <si>
    <t>Total_HM</t>
  </si>
  <si>
    <t>Total_M</t>
  </si>
  <si>
    <t>Total_H</t>
  </si>
  <si>
    <t>00-14_HM</t>
  </si>
  <si>
    <t>00-14_H</t>
  </si>
  <si>
    <t>00-14_M</t>
  </si>
  <si>
    <t>15-64_HM</t>
  </si>
  <si>
    <t>65+_HM</t>
  </si>
  <si>
    <t>15-64_H</t>
  </si>
  <si>
    <t>15-64_M</t>
  </si>
  <si>
    <t>65+_M</t>
  </si>
  <si>
    <t>65+_H</t>
  </si>
  <si>
    <t>População Residente</t>
  </si>
  <si>
    <t>EVOLUÇÃO DA POPULAÇÃO RESIDENTE ENTRE OS RECENSEAMENTOS DE 1991, 2001, 2011</t>
  </si>
  <si>
    <t>Crescimento Populacional</t>
  </si>
  <si>
    <t>de 1991 a 2001</t>
  </si>
  <si>
    <t>de 2001 a 2011</t>
  </si>
  <si>
    <t>Número</t>
  </si>
  <si>
    <t>06-08</t>
  </si>
  <si>
    <t>08-10</t>
  </si>
  <si>
    <t>Homens e Mulheres</t>
  </si>
  <si>
    <t>Diferença</t>
  </si>
  <si>
    <t>Rendimento Social de Inserção</t>
  </si>
  <si>
    <t>Nascimentos em Mulheres em Idade de Risco</t>
  </si>
  <si>
    <t>Nascimentos Pré-Termo e Baixo Peso à Nascença</t>
  </si>
  <si>
    <t>Suporte Social</t>
  </si>
  <si>
    <t>INDICADORES DE SUPORTE SOCIAL</t>
  </si>
  <si>
    <t>Segurança</t>
  </si>
  <si>
    <t>Taxa de Criminalidade (/1000 habitantes)</t>
  </si>
  <si>
    <t>Taxa de crimes contra a integridade física (/1000 habitantes)</t>
  </si>
  <si>
    <t>Tumor maligno da próstata</t>
  </si>
  <si>
    <t>Tumor maligno do esôfago</t>
  </si>
  <si>
    <t>Tumor maligno do estômago</t>
  </si>
  <si>
    <t>Tumor maligno do pâncreas</t>
  </si>
  <si>
    <t>Tumor maligno da traqueia, brônquios e pulmão</t>
  </si>
  <si>
    <t>Tumor maligno do colo do útero</t>
  </si>
  <si>
    <t>Tumor maligno da bexiga</t>
  </si>
  <si>
    <t>TABELA RESUMO</t>
  </si>
  <si>
    <t>Min</t>
  </si>
  <si>
    <t>Max</t>
  </si>
  <si>
    <t>Mediana</t>
  </si>
  <si>
    <t>Q1</t>
  </si>
  <si>
    <t>Q3</t>
  </si>
  <si>
    <t>bottom</t>
  </si>
  <si>
    <t>2Q Box</t>
  </si>
  <si>
    <t>3Q Box</t>
  </si>
  <si>
    <t>bar1</t>
  </si>
  <si>
    <t>bar2</t>
  </si>
  <si>
    <t>Tranformação de Variáveis</t>
  </si>
  <si>
    <t>Pior</t>
  </si>
  <si>
    <t>Melhor</t>
  </si>
  <si>
    <t>Índce de Envelhecimento</t>
  </si>
  <si>
    <t>Taxa Bruta de Natalidade</t>
  </si>
  <si>
    <t>ISF</t>
  </si>
  <si>
    <t>EV - Homens</t>
  </si>
  <si>
    <t>EV - Mulheres</t>
  </si>
  <si>
    <t>Índice Sintético de Fecundidade (ISF)</t>
  </si>
  <si>
    <t>/100</t>
  </si>
  <si>
    <t>09-11</t>
  </si>
  <si>
    <t>Desempregados (H)</t>
  </si>
  <si>
    <t>Desempregados (M)</t>
  </si>
  <si>
    <t>Homens (‰)</t>
  </si>
  <si>
    <t>Mulheres (‰)</t>
  </si>
  <si>
    <t>Doenças ap circulatório</t>
  </si>
  <si>
    <t>Doenças ap respiratório</t>
  </si>
  <si>
    <t>Doenças ap digestivo</t>
  </si>
  <si>
    <t>5-24</t>
  </si>
  <si>
    <t>Taxa de criminalidade</t>
  </si>
  <si>
    <t>Tx Criminalidade</t>
  </si>
  <si>
    <t>SistemaPublico AbastAgua</t>
  </si>
  <si>
    <t>Taxa de mortalidade perinatal</t>
  </si>
  <si>
    <t>Nascimentos em mulheres com idade &lt; 20 anos</t>
  </si>
  <si>
    <t>Nascimentos em mulheres com idade ≥ 35 anos</t>
  </si>
  <si>
    <t>Taxa Bruta Mortalidade</t>
  </si>
  <si>
    <t>Mortalidade Neonatal</t>
  </si>
  <si>
    <t>Mortalidade Perinatal</t>
  </si>
  <si>
    <t>%Nasc. Mulh &lt;20 anos</t>
  </si>
  <si>
    <t>%Nasc. Mulh &gt;=35 anos</t>
  </si>
  <si>
    <t>Crianças com baixo peso à nascença</t>
  </si>
  <si>
    <t>%Nascimentos Pré-Termo</t>
  </si>
  <si>
    <t>Crian Baixo Peso Nasc.</t>
  </si>
  <si>
    <t>TMTBM_H</t>
  </si>
  <si>
    <t>TMTBP_M</t>
  </si>
  <si>
    <t>TME_H</t>
  </si>
  <si>
    <t>TME_M</t>
  </si>
  <si>
    <t>TMMF</t>
  </si>
  <si>
    <t>DIC_H</t>
  </si>
  <si>
    <t>DIC_M</t>
  </si>
  <si>
    <t>DCer_H</t>
  </si>
  <si>
    <t>DCer_M</t>
  </si>
  <si>
    <t>DCFC_H</t>
  </si>
  <si>
    <t>DCFC_M</t>
  </si>
  <si>
    <t>Atransp_H</t>
  </si>
  <si>
    <t>Atransp_M</t>
  </si>
  <si>
    <t>TxInc sida</t>
  </si>
  <si>
    <t>TxInc Tub</t>
  </si>
  <si>
    <t>Legenda</t>
  </si>
  <si>
    <t>2,1 - 4,0</t>
  </si>
  <si>
    <t>4,1 - 6,0</t>
  </si>
  <si>
    <t>5,1 - 10,0</t>
  </si>
  <si>
    <t>TxInc VIH</t>
  </si>
  <si>
    <t>Desiganações do ACeS/ULS para mapa</t>
  </si>
  <si>
    <t>A TMP é inferior sem significância estatística</t>
  </si>
  <si>
    <t>A TMP é superior sem significância estatística</t>
  </si>
  <si>
    <r>
      <t xml:space="preserve">A TMP é inferior </t>
    </r>
    <r>
      <rPr>
        <b/>
        <sz val="9"/>
        <color theme="1"/>
        <rFont val="Arial"/>
        <family val="2"/>
      </rPr>
      <t>com</t>
    </r>
    <r>
      <rPr>
        <sz val="9"/>
        <color theme="1"/>
        <rFont val="Arial"/>
        <family val="2"/>
      </rPr>
      <t xml:space="preserve"> significância estatística</t>
    </r>
  </si>
  <si>
    <r>
      <t xml:space="preserve">A TMP é superior </t>
    </r>
    <r>
      <rPr>
        <b/>
        <sz val="9"/>
        <color theme="1"/>
        <rFont val="Arial"/>
        <family val="2"/>
      </rPr>
      <t>com</t>
    </r>
    <r>
      <rPr>
        <sz val="9"/>
        <color theme="1"/>
        <rFont val="Arial"/>
        <family val="2"/>
      </rPr>
      <t xml:space="preserve"> significância estatística</t>
    </r>
  </si>
  <si>
    <t>RSI</t>
  </si>
  <si>
    <t>DISTRIBUIÇÃO (%) DA POPULAÇÃO EMPREGADA POR SECTOR DE ACTIVIDADE ECONÓMICA (CENSOS 2001 E 2011)</t>
  </si>
  <si>
    <t>DISTRIBUIÇÃO (%) DA POPULAÇÃO RESIDENTE POR NÍVEL DE ESCOLARIDADE COMPLETO (CENSOS 2001 E 2011)</t>
  </si>
  <si>
    <t>Nenhum</t>
  </si>
  <si>
    <t>Básico</t>
  </si>
  <si>
    <t>Superior</t>
  </si>
  <si>
    <t xml:space="preserve"> Taxa de analfabetismo (%)</t>
  </si>
  <si>
    <t>* Para os concelhos em que não estão disponíveis os valores de 2009 são utilizados os valores do último ano disponível</t>
  </si>
  <si>
    <t>Var. (Ult-1º)</t>
  </si>
  <si>
    <t>dif. (1º)</t>
  </si>
  <si>
    <t>dif. (Ult)</t>
  </si>
  <si>
    <t>Pior valor</t>
  </si>
  <si>
    <t>Melhor valor</t>
  </si>
  <si>
    <t>Meta Informação</t>
  </si>
  <si>
    <t>Aspetos a destacar</t>
  </si>
  <si>
    <t>EVOLUÇÃO DA ESPERANÇA DE VIDA À NASCENÇA PARA O SEXO FEMININO, TRIÉNIOS 1996-1998 A 2008-2010</t>
  </si>
  <si>
    <t>DISTRIBUIÇÃO (%) DA POPULAÇÃO EMPREGADA POR SETOR DE ATIVIDADE ECONÓMICA (CENSOS 2001 E 2011)</t>
  </si>
  <si>
    <t>Setor Primário</t>
  </si>
  <si>
    <t>Setor Secundário</t>
  </si>
  <si>
    <t>Setor Terciário</t>
  </si>
  <si>
    <t>Doenças infeciosas</t>
  </si>
  <si>
    <t>Departamento de Doenças Infeciosas - Unidade de Referência e Vigilância Epidemiológica</t>
  </si>
  <si>
    <t>NA</t>
  </si>
  <si>
    <t>POPULAÇÃO RESIDENTE (ESTIMATIVAS 2012), POR SEXO E POR GRUPO ETÁRIO</t>
  </si>
  <si>
    <t>EVOLUÇÃO DO ÍNDICE DE ENVELHECIMENTO, 1991-2012</t>
  </si>
  <si>
    <t>EVOLUÇÃO DO ÍNDICE DE DEPENDÊNCIA DE IDOSOS, 1991-2012</t>
  </si>
  <si>
    <t>EVOLUÇÃO DO ÍNDICE DE DEPENDÊNCIA DE JOVENS, 1991-2010</t>
  </si>
  <si>
    <t>EVOLUÇÃO DO NÚMERO DE NADOS VIVOS, 1996-2012</t>
  </si>
  <si>
    <t>ÍNDICES DEMOGRÁFICOS (1991, 2001, 2011 E 2012)</t>
  </si>
  <si>
    <t>EVOLUÇÃO DO ÍNDICE DE DEPENDÊNCIA DE JOVENS, 1991-2012</t>
  </si>
  <si>
    <t>EVOLUÇÃO DA TAXA BRUTA DE NATALIDADE (/1000 HABITANTES), 1996-2012</t>
  </si>
  <si>
    <t>EVOLUÇÃO DO ÍNDICE SINTÉTICO DE FECUNDIDADE (ISF), 1996-2012</t>
  </si>
  <si>
    <t>EVOLUÇÃO DA ESPERANÇA DE VIDA À NASCENÇA, 1996-1998 a 2010-2012</t>
  </si>
  <si>
    <t>O Índice Sintético de Fecundidade (ISF) é o número médio de crianças vivas nascidas por mulher em idade fértil (dos 15 aos 49 anos de idade), admitindo que as mulheres estariam submetidas às taxas de fecundidade observadas no momento. O número de 2,1 crianças por mulher é considerado o nível mínimo para assegurar a substituição de gerações, nos países mais desenvolvidos.</t>
  </si>
  <si>
    <t>EVOLUÇÃO DO NÚMERO DE NADOS VIVOS (1997, 2002, 2007, 2012)</t>
  </si>
  <si>
    <t>EVOLUÇÃO DA TAXA BRUTA DE NATALIDADE (/1000 HABITANTES) (1997, 2002, 2007, 2012)</t>
  </si>
  <si>
    <t>EVOLUÇÃO DO ÍNDICE SINTÉTICO DE FECUNDIDADE (ISF) (1997, 2002, 2007, 2012)</t>
  </si>
  <si>
    <t>10-12</t>
  </si>
  <si>
    <t>ESPERANÇA DE VIDA À NASCENÇA, TRIÉNIOS 1996-1998 E 2010-2012</t>
  </si>
  <si>
    <t>Triénio 2010-2012</t>
  </si>
  <si>
    <t>EVOLUÇÃO DA ESPERANÇA DE VIDA À NASCENÇA PARA O SEXO MASCULINO, TRIÉNIOS 1996-1998 A 2010-2012</t>
  </si>
  <si>
    <t>VARIAÇÃO HOMÓLOGA (MENSAL) DO NÚMERO DE DESEMPREGADOS INSCRITOS NO INSTITUTO DE EMPREGO E FORMAÇÃO PROFISSIONAL (IEFP) NA ARS E NO ACeS/ULS</t>
  </si>
  <si>
    <t>Ambos (‰)</t>
  </si>
  <si>
    <t>Número de desempregados inscritos no IEFP</t>
  </si>
  <si>
    <t>Variação homóloga * do nº de desempregados inscritos no IEFP</t>
  </si>
  <si>
    <t>Censos 2001</t>
  </si>
  <si>
    <t>Censos 2011</t>
  </si>
  <si>
    <t>RSI(Nº), 2012</t>
  </si>
  <si>
    <t>Pens, 2012</t>
  </si>
  <si>
    <t>VM€, 2012</t>
  </si>
  <si>
    <t>SubDes, 2012</t>
  </si>
  <si>
    <t>EVOLUÇÃO DA TAXA DE CRIMINALIDADE (/1000 HABITANTES) , 1998-2012</t>
  </si>
  <si>
    <t>EVOLUÇÃO DA TAXA DE CRIMES CONTRA A INTEGRIDADE FÍSICA (/1000 HABITANTES) , 1998-2012</t>
  </si>
  <si>
    <t>EVOLUÇÃO DA TAXA DE CONDUÇÃO COM ALCOOLÉMIA SUPERIOR A 1,2 (/1000 HABITANTES) , 1998-2012</t>
  </si>
  <si>
    <t>INDICADORES DE CRIMINALIDADE (1998, 2005, 2012)</t>
  </si>
  <si>
    <t>Secundário</t>
  </si>
  <si>
    <t>Taxa de abandono escolar (%)</t>
  </si>
  <si>
    <t>TAXA DE ABANDONO ESCOLAR (%) E TAXA DE ANALFABETISMO (%), CENSOS 2001 E 2011</t>
  </si>
  <si>
    <t>Taxa de analfabetismo (%), 2001</t>
  </si>
  <si>
    <t>Taxa de analfabetismo (%), 2011</t>
  </si>
  <si>
    <t>Taxa de abandono escolar (%), 2001</t>
  </si>
  <si>
    <t xml:space="preserve"> Taxa de abandono escolar (%), 2011</t>
  </si>
  <si>
    <r>
      <t xml:space="preserve">GANHO MÉDIO MENSAL DE TRABALHADORES POR CONTA DE OUTREM E PODER DE COMPRA </t>
    </r>
    <r>
      <rPr>
        <i/>
        <sz val="8"/>
        <color rgb="FFFF6600"/>
        <rFont val="Arial"/>
        <family val="2"/>
      </rPr>
      <t>PER CAPITA</t>
    </r>
  </si>
  <si>
    <r>
      <t xml:space="preserve">Poder de Compra </t>
    </r>
    <r>
      <rPr>
        <b/>
        <i/>
        <sz val="10"/>
        <color indexed="9"/>
        <rFont val="Arial"/>
        <family val="2"/>
      </rPr>
      <t>per capita</t>
    </r>
  </si>
  <si>
    <t>Ganho médio mensal de trabalhadores por conta de outrem (€)</t>
  </si>
  <si>
    <t>PCpc, 2005</t>
  </si>
  <si>
    <t>PCpc, 2011</t>
  </si>
  <si>
    <t>GMM, 2007</t>
  </si>
  <si>
    <t>GMM, 2009</t>
  </si>
  <si>
    <t>GMM, 2011</t>
  </si>
  <si>
    <t>SDAR, 2009</t>
  </si>
  <si>
    <t>SPAA, 2009</t>
  </si>
  <si>
    <t>ETAR, 2009</t>
  </si>
  <si>
    <t>Determinantes nos CSP</t>
  </si>
  <si>
    <t>Proporção de consultas médicas presenciais que deram origem a pelo menos uma codificação ICPC-2</t>
  </si>
  <si>
    <t>PROPORÇÃO DE INSCRITOS (%) POR DIAGNÓSTICO ATIVO, DEZEMBRO 2012</t>
  </si>
  <si>
    <t>Abuso crónico do álcool (P15)</t>
  </si>
  <si>
    <t>Abuso do tabaco (P17)</t>
  </si>
  <si>
    <t>Abuso de drogas (P19)</t>
  </si>
  <si>
    <t>Excesso de peso (T83)</t>
  </si>
  <si>
    <t>P15</t>
  </si>
  <si>
    <t>P17</t>
  </si>
  <si>
    <t>ICPC2</t>
  </si>
  <si>
    <t>Diagnóstico</t>
  </si>
  <si>
    <t>P19</t>
  </si>
  <si>
    <t>T83</t>
  </si>
  <si>
    <r>
      <t>Diagnóstico ativo (</t>
    </r>
    <r>
      <rPr>
        <b/>
        <sz val="8"/>
        <color theme="0"/>
        <rFont val="Arial"/>
        <family val="2"/>
      </rPr>
      <t>ICPC-2</t>
    </r>
    <r>
      <rPr>
        <b/>
        <sz val="9"/>
        <color theme="0"/>
        <rFont val="Arial"/>
        <family val="2"/>
      </rPr>
      <t>)</t>
    </r>
  </si>
  <si>
    <t>EVOLUÇÃO DA PROPORÇÃO (%) DE NASCIMENTOS PRÉ-TERMO (01-03, 04-06, 07-09, 10-12) (MÉDIA ANUAL POR TRIÉNIOS)</t>
  </si>
  <si>
    <t>EVOLUÇÃO DA PROPORÇÃO (%) DE CRIANÇAS COM BAIXO PESO À NASCENÇA (01-03, 04-06, 07-09, 10-12) (MÉDIA ANUAL POR TRIÉNIOS)</t>
  </si>
  <si>
    <t>EVOLUÇÃO DA PROPORÇÃO (%) DE NASCIMENTOS PRÉ-TERMO, 2000-2012 (MÉDIA ANUAL POR TRIÉNIOS)</t>
  </si>
  <si>
    <t>EVOLUÇÃO DA PROPORÇÃO (%) DE CRIANÇAS COM BAIXO PESO À NASCENÇA, 1996-2012 (MÉDIA ANUAL POR TRIÉNIOS)</t>
  </si>
  <si>
    <t>EVOLUÇÃO DA TAXA BRUTA DE MORTALIDADE (/1000 HABITANTES) (1997, 2002, 2007, 2012)</t>
  </si>
  <si>
    <t>EVOLUÇÃO DO NÚMERO DE ÓBITOS (1997, 2002, 2007, 2012)</t>
  </si>
  <si>
    <t>EVOLUÇÃO DA TAXA BRUTA DE MORTALIDADE (/1000 HABITANTES), 1996-2012</t>
  </si>
  <si>
    <t>EVOLUÇÃO DA TAXA DE MORTALIDADE INFANTIL (/1000 NADOS VIVOS), 1996-2012 (MÉDIA ANUAL POR TRIÉNIOS)</t>
  </si>
  <si>
    <t>EVOLUÇÃO DA TAXA DE MORTALIDADE NEONATAL (/1000 NADOS VIVOS), 1996-2012 (MÉDIA ANUAL POR TRIÉNIOS)</t>
  </si>
  <si>
    <t>EVOLUÇÃO DA TAXA DE MORTALIDADE NEONATAL PRECOCE (/1000 NADOS VIVOS), 1996-2012 (MÉDIA ANUAL POR TRIÉNIOS)</t>
  </si>
  <si>
    <t>EVOLUÇÃO DA TAXA DE MORTALIDADE PÓS-NEONATAL (/1000 NADOS VIVOS), 1996-2012 (MÉDIA ANUAL POR TRIÉNIOS)</t>
  </si>
  <si>
    <t>EVOLUÇÃO DA TAXA DE MORTALIDADE FETAL TARDIA (/1000 (NV+FM 28+ SEM)), 1996-2012 (MÉDIA ANUAL POR TRIÉNIOS)</t>
  </si>
  <si>
    <t>EVOLUÇÃO DA TAXA DE MORTALIDADE PERINATAL (/1000 (NV+FM 28+ SEM)), 1996-2012 (MÉDIA ANUAL POR TRIÉNIOS)</t>
  </si>
  <si>
    <t>MORTALIDADE PROPORCIONAL NO TRIÉNIO 2009-2011, PARA TODAS AS IDADES E AMBOS OS SEXOS</t>
  </si>
  <si>
    <t>MORTALIDADE PROPORCIONAL NO TRIÉNIO 2009-2011, PARA AS IDADES INFERIORES A 75 ANOS E AMBOS OS SEXOS</t>
  </si>
  <si>
    <t>MORTALIDADE PROPORCIONAL NO TRIÉNIO 2009-2011 POR CICLO DE VIDA PARA OS GRANDES GRUPOS DE CAUSAS DE MORTE, AMBOS OS SEXOS</t>
  </si>
  <si>
    <t>MORTALIDADE PADRONIZADA NOS TRIÉNIOS DE 2009-2011, PARA &lt;75 ANOS E POR SEXO</t>
  </si>
  <si>
    <t>Taxa de Mortalidade Padronizada pela idade (TMP), &lt;75 anos</t>
  </si>
  <si>
    <t xml:space="preserve">Sintomas, sinais e achados anormais não classificados </t>
  </si>
  <si>
    <t>Algumas doenças infeciosas e parasitárias</t>
  </si>
  <si>
    <t>Tumor maligno do lábio, cavidade oral e faringe</t>
  </si>
  <si>
    <t>Tumor maligno do aparelho digestivo e peritoneu</t>
  </si>
  <si>
    <t>Tumor maligno do cólon e reto</t>
  </si>
  <si>
    <t>Tumor maligno do aparelho respiratório</t>
  </si>
  <si>
    <t>Tumor maligno dos ossos, pele e mama</t>
  </si>
  <si>
    <t>Tumor maligno da mama (feminina)</t>
  </si>
  <si>
    <t>Tumor maligno dos órgãos geniturinários</t>
  </si>
  <si>
    <t>Tumor maligno de outras localizações e de localizações não esp.</t>
  </si>
  <si>
    <t>Tumor maligno do tecido linfático e orgão hematopoéticos</t>
  </si>
  <si>
    <t>Doenças endócrinas, nutricionais e metabólicas</t>
  </si>
  <si>
    <t>Doença crónica do fígado e cirrose</t>
  </si>
  <si>
    <t>Causas externas de mortalidade</t>
  </si>
  <si>
    <t>Acidentes de veículos a motor</t>
  </si>
  <si>
    <t>Lesões autoprovocadas intencionalmente (suicídios)</t>
  </si>
  <si>
    <t>Tumor maligno de outras localizações e de local. não esp.</t>
  </si>
  <si>
    <t>C1_HM</t>
  </si>
  <si>
    <t>C1_H</t>
  </si>
  <si>
    <t>C1_M</t>
  </si>
  <si>
    <t>C2_HM</t>
  </si>
  <si>
    <t>C2_H</t>
  </si>
  <si>
    <t>C2_M</t>
  </si>
  <si>
    <t>EVOLUÇÃO DA TAXA DE MORTALIDADE PADRONIZADA (/100000 HABITANTES) NO TRIÉNIO 2009-2011 (MÉDIA ANUAL), NA POPULAÇÃO COM IDADE INFERIOR A 75 ANOS E POR SEXO</t>
  </si>
  <si>
    <t>MORTALIDADE PROPORCIONAL POR GRANDES GRUPOS DE CAUSAS DE MORTE NO TRIÉNIO 2009-2011, PARA AS IDADES INFERIORES A 75 ANOS E AMBOS OS SEXOS</t>
  </si>
  <si>
    <t>MORTALIDADE PROPORCIONAL POR GRANDES GRUPOS DE CAUSAS DE MORTE NO TRIÉNIO 2009-2011, PARA TODAS AS IDADES E AMBOS OS SEXOS</t>
  </si>
  <si>
    <t>Morbilidade nos CSP</t>
  </si>
  <si>
    <t>D74</t>
  </si>
  <si>
    <t>D75</t>
  </si>
  <si>
    <t>D82</t>
  </si>
  <si>
    <t>K74 ou K76</t>
  </si>
  <si>
    <t>K75</t>
  </si>
  <si>
    <t>K86 ou K87</t>
  </si>
  <si>
    <t>K90</t>
  </si>
  <si>
    <t>L89</t>
  </si>
  <si>
    <t>L90</t>
  </si>
  <si>
    <t>L95</t>
  </si>
  <si>
    <t>P70</t>
  </si>
  <si>
    <t>P76</t>
  </si>
  <si>
    <t>R79</t>
  </si>
  <si>
    <t>R84</t>
  </si>
  <si>
    <t>R95</t>
  </si>
  <si>
    <t>R96</t>
  </si>
  <si>
    <t>T82</t>
  </si>
  <si>
    <t>T89</t>
  </si>
  <si>
    <t>T90</t>
  </si>
  <si>
    <t>T89 ou T90</t>
  </si>
  <si>
    <t>T93</t>
  </si>
  <si>
    <t>X75</t>
  </si>
  <si>
    <t>X76</t>
  </si>
  <si>
    <t>Y77</t>
  </si>
  <si>
    <t>Neoplasia maligna do estômago (D74)</t>
  </si>
  <si>
    <t>Doenças dos dentes e gengivas (7 anos) (D82)</t>
  </si>
  <si>
    <t>Doença cardíaca isquémica (K74 ou K76)</t>
  </si>
  <si>
    <t>Enfarte agudo do miocárdio (K75)</t>
  </si>
  <si>
    <t>Hipertensão (K86 ou K87)</t>
  </si>
  <si>
    <t>Trombose / acidente vascular cerebral (K90)</t>
  </si>
  <si>
    <t>Osteoartrose da anca (L89)</t>
  </si>
  <si>
    <t>Osteoartrose do joelho (L90)</t>
  </si>
  <si>
    <t>Osteoporose (L95)</t>
  </si>
  <si>
    <t>Demência (P70)</t>
  </si>
  <si>
    <t>Perturbações depressivas (P76)</t>
  </si>
  <si>
    <t>Bronquite crónica (R79)</t>
  </si>
  <si>
    <t>Neoplasia maligna do brônquio / pulmão (R84)</t>
  </si>
  <si>
    <t>Asma (R96)</t>
  </si>
  <si>
    <t>Obesidade (T82)</t>
  </si>
  <si>
    <t>Diabetes - insulino dependente (T89)</t>
  </si>
  <si>
    <t>Diabetes - não insulino dependente (T90)</t>
  </si>
  <si>
    <t>Diabetes (T89 ou T90)</t>
  </si>
  <si>
    <t>Alterações do metabolismo dos lípidos (T93)</t>
  </si>
  <si>
    <t>Neoplasia maligna do colo do útero (X75)</t>
  </si>
  <si>
    <t>Neoplasia maligna da mama feminina (X76)</t>
  </si>
  <si>
    <t>Neoplasia maligna da próstata (Y77)</t>
  </si>
  <si>
    <t>Neoplasia maligna do cólon e reto (D75)</t>
  </si>
  <si>
    <t>2011</t>
  </si>
  <si>
    <t>EVOLUÇÃO DA TAXA DE INCIDÊNCIA  (/100000 HABITANTES) DE SIDA, 2000-2012</t>
  </si>
  <si>
    <t>EVOLUÇÃO DA TAXA DE INCIDÊNCIA (/100000 HABITANTES) DA INFECÇÃO VIH (CRS+PA+SIDA), 2000-2012</t>
  </si>
  <si>
    <t>EVOLUÇÃO DA TAXA DE NOTIFICAÇÃO  (/100000 HABITANTES) DE TUBERCULOSE, 2000-2012</t>
  </si>
  <si>
    <t>Casos declarados até 31/12/2012</t>
  </si>
  <si>
    <t>Casos declarados até 31/12/2012.  CRS - Complexo Relacionado com Sida; PA - Portadores Assintomáticos; sida - síndrome de imunodefeciência adquirida</t>
  </si>
  <si>
    <t>EVOLUÇÃO DA TAXA DE INCIDÊNCIA (/100000 HABITANTES) DA INFEÇÃO VIH (CRS+PA+SIDA), 2001-2012</t>
  </si>
  <si>
    <t>EVOLUÇÃO DA TAXA DE INCIDÊNCIA (/100000 HABITANTES) DE SIDA, 2001-2012</t>
  </si>
  <si>
    <t>EVOLUÇÃO DA TAXA DE INCIDÊNCIA (/100000 HABITANTES) DE SIDA , 2000-2012</t>
  </si>
  <si>
    <t>EVOLUÇÃO DA TAXA DE INCIDÊNCIA (/100000 HABITANTES) DA INFEÇÃO VIH (CRS+PA+SIDA), 2000-2012</t>
  </si>
  <si>
    <t>EVOLUÇÃO DA TAXA DE INCIDÊNCIA (/100000 HABITANTES) DE TUBERCULOSE, 2000-2012</t>
  </si>
  <si>
    <t>10,1 - 15,0</t>
  </si>
  <si>
    <t>&gt; 15,0</t>
  </si>
  <si>
    <t>≤ 5,0</t>
  </si>
  <si>
    <r>
      <rPr>
        <sz val="8"/>
        <color theme="1" tint="0.34998626667073579"/>
        <rFont val="Calibri"/>
        <family val="2"/>
      </rPr>
      <t xml:space="preserve">≤ </t>
    </r>
    <r>
      <rPr>
        <sz val="8"/>
        <color theme="1" tint="0.34998626667073579"/>
        <rFont val="Arial"/>
        <family val="2"/>
      </rPr>
      <t>2,0</t>
    </r>
  </si>
  <si>
    <t>&gt; 6,0</t>
  </si>
  <si>
    <t>≤ 20,0</t>
  </si>
  <si>
    <t>20,1 - 30,0</t>
  </si>
  <si>
    <t>30,1 - 40,0</t>
  </si>
  <si>
    <t>&gt; 40,0</t>
  </si>
  <si>
    <t>Alteração no metabolismo dos lípidos (T93)</t>
  </si>
  <si>
    <t>---</t>
  </si>
  <si>
    <t>Determinantes de Saúde - Registo nos Cuidados de Saúde Primários</t>
  </si>
  <si>
    <t>Morbilidade - Registo nos Cuidados de Saúde Primários</t>
  </si>
  <si>
    <t>EVOLUÇÃO DA TAXA DE INCIDÊNCIA (/100000 HABITANTES) DE TUBERCULOSE, 2001-2012</t>
  </si>
  <si>
    <t>EVOLUÇÃO DOS BENEFICIÁRIOS DO RENDIMENTO SOCIAL DE INSERÇÃO DA SEGURANÇA SOCIAL POR 1000 HABITANTES DA POPULAÇÃO ATIVA (15+ ANOS), 2007-2012</t>
  </si>
  <si>
    <t>EVOLUÇÃO DOS PENSIONISTAS DA SEGURANÇA SOCIAL /1000 HABITANTES DA POPULAÇÃO ATIVA (15+ ANOS), 2004-2012</t>
  </si>
  <si>
    <r>
      <t>RSI(</t>
    </r>
    <r>
      <rPr>
        <b/>
        <sz val="10"/>
        <color theme="1"/>
        <rFont val="Calibri"/>
        <family val="2"/>
      </rPr>
      <t>‰</t>
    </r>
    <r>
      <rPr>
        <b/>
        <sz val="10"/>
        <color theme="1"/>
        <rFont val="Arial"/>
        <family val="2"/>
      </rPr>
      <t>), 2012</t>
    </r>
  </si>
  <si>
    <t>‰Pens, 2012</t>
  </si>
  <si>
    <t>‰SubDes, 2012</t>
  </si>
  <si>
    <t>EVOLUÇÃO DA PROPORÇÃO (%) DE NASCIMENTOS EM MULHERES COM IDADE INFERIOR A 20 ANOS, 1996-2012 (MÉDIA ANUAL POR TRIÉNIOS)</t>
  </si>
  <si>
    <t>EVOLUÇÃO DA PROPORÇÃO (%) DE NASCIMENTOS EM MULHERES COM IDADE SUPERIOR OU IGUAL A 35 ANOS, 1996-2012 (MÉDIA ANUAL POR TRIÉNIOS)</t>
  </si>
  <si>
    <t>EVOLUÇÃO DO NÚMERO DE ÓBITOS, 1996-2012</t>
  </si>
  <si>
    <t>GMM, 2004</t>
  </si>
  <si>
    <t>PCpc, 1993</t>
  </si>
  <si>
    <t>PCpc, 2000</t>
  </si>
  <si>
    <t>Beneficiários do subsídio de desemprego da SS por 1000 habitantes em idade ativa (15+ anos)</t>
  </si>
  <si>
    <t>Sem Escola, 2011</t>
  </si>
  <si>
    <r>
      <t xml:space="preserve">Proporção de inscritos (%) com diagnóstico ativo </t>
    </r>
    <r>
      <rPr>
        <sz val="8"/>
        <color theme="1" tint="0.34998626667073579"/>
        <rFont val="Arial"/>
        <family val="2"/>
      </rPr>
      <t>(Determinantes de Saúde - registo nos Cuidados de Saúde Primários)</t>
    </r>
  </si>
  <si>
    <r>
      <t>Proporção de inscritos (%) com diagnóstico ativo</t>
    </r>
    <r>
      <rPr>
        <sz val="8"/>
        <color theme="1" tint="0.34998626667073579"/>
        <rFont val="Arial"/>
        <family val="2"/>
      </rPr>
      <t xml:space="preserve"> (Morbilidade - registo nos Cuidados de Saúde Primários)</t>
    </r>
  </si>
  <si>
    <t>Taxa de incidência de sida</t>
  </si>
  <si>
    <t>Taxa de incidência da infeção VIH</t>
  </si>
  <si>
    <t>Taxa de incidência de tuberculose</t>
  </si>
  <si>
    <r>
      <t xml:space="preserve">Abuso do tabaco </t>
    </r>
    <r>
      <rPr>
        <sz val="7"/>
        <color theme="1" tint="0.34998626667073579"/>
        <rFont val="Arial"/>
        <family val="2"/>
      </rPr>
      <t>(P17)</t>
    </r>
  </si>
  <si>
    <r>
      <t xml:space="preserve">Excesso de peso </t>
    </r>
    <r>
      <rPr>
        <sz val="7"/>
        <color theme="1" tint="0.34998626667073579"/>
        <rFont val="Arial"/>
        <family val="2"/>
      </rPr>
      <t>(T83)</t>
    </r>
  </si>
  <si>
    <r>
      <t xml:space="preserve">Abuso crónico do álcool </t>
    </r>
    <r>
      <rPr>
        <sz val="7"/>
        <color theme="1" tint="0.34998626667073579"/>
        <rFont val="Arial"/>
        <family val="2"/>
      </rPr>
      <t>(P15)</t>
    </r>
  </si>
  <si>
    <t>Desempregados inscritos no IEFP por 1000 habitantes em idade ativa (15+ anos)</t>
  </si>
  <si>
    <t>DESEMPREGADOS INSCRITOS NO IEFP POR 1000 HABITANTES EM IDADE ACTIVA (15+ ANOS), JUNHO 2013</t>
  </si>
  <si>
    <t>EVOLUÇÃO DA PROPORÇÃO (%) DE NASCIMENTOS EM MULHERES COM IDADE INFERIOR A 20 ANOS (01-03, 04-06, 07-09, 10-12) (MÉDIA ANUAL POR TRIÉNIO)</t>
  </si>
  <si>
    <t>INDICADORES DE SUPORTE SOCIAL, 2012</t>
  </si>
  <si>
    <t>Número de beneficiários</t>
  </si>
  <si>
    <r>
      <t>Proporção da população (</t>
    </r>
    <r>
      <rPr>
        <sz val="9"/>
        <color theme="1" tint="0.249977111117893"/>
        <rFont val="Calibri"/>
        <family val="2"/>
      </rPr>
      <t>‰,</t>
    </r>
    <r>
      <rPr>
        <sz val="9"/>
        <color theme="1" tint="0.249977111117893"/>
        <rFont val="Arial"/>
        <family val="2"/>
      </rPr>
      <t xml:space="preserve"> 15+ anos)</t>
    </r>
  </si>
  <si>
    <t>Número de pensionistas</t>
  </si>
  <si>
    <t>Proporção da população (‰, 15+ anos)</t>
  </si>
  <si>
    <t>Valor médio anual (€)</t>
  </si>
  <si>
    <t>População residente sem nível de escolaridade completo</t>
  </si>
  <si>
    <t>Desempregados inscritos no IEFP / 1000 habitantes (15+ anos)</t>
  </si>
  <si>
    <t>DISTRIBUIÇÃO (%) DA POPULAÇÃO RESIDENTE POR NÍVEL DE ESCOLARIDADE MAIS ELEVADO COMPLETO (CENSOS 2001 E 2011)</t>
  </si>
  <si>
    <t>Para a visualização e identificação mais rápida das diferenças testadas foi utilizada uma sinalética próxima dos semáforos, cujo significado se explica a seguir:</t>
  </si>
  <si>
    <t>População servida (%) por</t>
  </si>
  <si>
    <t>EVOLUÇÃO DA PROPORÇÃO (%) DE NASCIMENTOS EM MULHERES COM IDADE IGUAL OU SUPERIOR A 35 ANOS (01-03, 04-06, 07-09, 10-12) (MÉDIA ANUAL POR TRIÉNIO)</t>
  </si>
  <si>
    <t>SSA - Sinais, Sintomas e Achados</t>
  </si>
  <si>
    <t>A probabilidade de morrer aumenta com a idade, pelo que se usa a taxa de mortalidade padronizada pela idade (TMP) para retirar (ou atenuar) esse efeito e obter um valor único que permita a comparação de diferentes populações com estruturas etárias distintas.  Foram calculadas as TMP médias anuais por triénios usando a população padrão europeia com grupos etários quinquenais. Foi ainda realizado um teste de hipóteses à diferença dos valores esperados das TMP que permite observar se existem diferenças estatisticamente significativas nas populações em estudo. Este teste foi realizado a dois níveis: no primeiro, comparam-se os valores das TMP do Continente com os da ARS; no segundo, comparam-se os valores das TMP da ARS com os do respetivo ACeS/ULS.</t>
  </si>
  <si>
    <t>DPOC (R95)</t>
  </si>
  <si>
    <t>Os Perfis Locais de Saúde foram desenvolvidos no âmbito dos Observatórios Regionais de Saúde dos Departamentos de Saúde Pública das cinco Administrações Regionais de Saúde de Portugal Continental, tendo como base a infra-estrutura tecnológica e o Modelo criados pela ARS Norte, I.P..</t>
  </si>
  <si>
    <t>Pode aceder aos restantes Perfis Locais de Saúde em versão interativa, ao Perfil de Saúde da Região e a outra informação de saúde no portal da ARS:</t>
  </si>
  <si>
    <t>Rendimento Social de Inserção [a.]</t>
  </si>
  <si>
    <t>Pensionistas da Segurança Social  [a.]</t>
  </si>
  <si>
    <t>Subsídios de Desemprego da Segurança Social  [b.]</t>
  </si>
  <si>
    <t>Ambiente - Saneamento Básico</t>
  </si>
  <si>
    <t>INDICADORES DE SANEAMENTO BÁSICO, 2009 *</t>
  </si>
  <si>
    <t>Sistemas públicos de abastecimento de água</t>
  </si>
  <si>
    <t>Sistemas de drenagem de águas residuais</t>
  </si>
  <si>
    <t>Estações de tratamento de águas residuais (ETAR)</t>
  </si>
  <si>
    <r>
      <rPr>
        <i/>
        <sz val="7"/>
        <color theme="1" tint="0.499984740745262"/>
        <rFont val="Arial"/>
        <family val="2"/>
      </rPr>
      <t>Fonte</t>
    </r>
    <r>
      <rPr>
        <sz val="7"/>
        <color theme="1" tint="0.499984740745262"/>
        <rFont val="Arial"/>
        <family val="2"/>
      </rPr>
      <t>: Observatórios Regionais de Saúde (dados: SIARS)</t>
    </r>
  </si>
  <si>
    <t>nv - vados vivos  ;  fm - fetos mortos</t>
  </si>
  <si>
    <r>
      <t>Taxa de mortalidade infantil</t>
    </r>
    <r>
      <rPr>
        <sz val="10"/>
        <color theme="1" tint="0.499984740745262"/>
        <rFont val="Arial"/>
        <family val="2"/>
      </rPr>
      <t xml:space="preserve"> </t>
    </r>
    <r>
      <rPr>
        <sz val="8"/>
        <color theme="1" tint="0.499984740745262"/>
        <rFont val="Arial"/>
        <family val="2"/>
      </rPr>
      <t>(/1000 nv)</t>
    </r>
  </si>
  <si>
    <r>
      <t xml:space="preserve">Taxa de mortalidade neonatal </t>
    </r>
    <r>
      <rPr>
        <sz val="8"/>
        <color theme="1" tint="0.499984740745262"/>
        <rFont val="Arial"/>
        <family val="2"/>
      </rPr>
      <t>(/1000 nv)</t>
    </r>
  </si>
  <si>
    <r>
      <t xml:space="preserve">Taxa de mortalidade neonatal precoce </t>
    </r>
    <r>
      <rPr>
        <sz val="8"/>
        <color theme="1" tint="0.499984740745262"/>
        <rFont val="Arial"/>
        <family val="2"/>
      </rPr>
      <t>(/1000 nv)</t>
    </r>
  </si>
  <si>
    <r>
      <t xml:space="preserve">Taxa de mortalidade pós-neonatal </t>
    </r>
    <r>
      <rPr>
        <sz val="8"/>
        <color theme="1" tint="0.499984740745262"/>
        <rFont val="Arial"/>
        <family val="2"/>
      </rPr>
      <t>(/1000 nv)</t>
    </r>
  </si>
  <si>
    <r>
      <t>Taxa de mortalidade fetal tardia</t>
    </r>
    <r>
      <rPr>
        <sz val="8"/>
        <color theme="1" tint="0.499984740745262"/>
        <rFont val="Arial"/>
        <family val="2"/>
      </rPr>
      <t xml:space="preserve"> (/1000 nv + fm)</t>
    </r>
  </si>
  <si>
    <r>
      <t xml:space="preserve">Taxa de mortalidade perinatal </t>
    </r>
    <r>
      <rPr>
        <sz val="8"/>
        <color theme="1" tint="0.499984740745262"/>
        <rFont val="Arial"/>
        <family val="2"/>
      </rPr>
      <t>(/1000 nv + fm)</t>
    </r>
  </si>
  <si>
    <t>Os gráficos em baixo mostram, para cada indicador, como a área de influência do ACeS/ULS se compara com o Continente, a área de influência da respetiva ARS e a dos restantes ACeS/ULS do Continente.</t>
  </si>
  <si>
    <t>NA - Não aplicável</t>
  </si>
  <si>
    <t>Grupo Estratégico</t>
  </si>
  <si>
    <t>Grupo Operativo</t>
  </si>
  <si>
    <t>ACeS</t>
  </si>
  <si>
    <t>Perfil Local de Saúde 2014</t>
  </si>
  <si>
    <r>
      <t xml:space="preserve">Ana Cristina Guerreiro </t>
    </r>
    <r>
      <rPr>
        <i/>
        <sz val="8"/>
        <color theme="1" tint="0.499984740745262"/>
        <rFont val="Arial"/>
        <family val="2"/>
      </rPr>
      <t>(ARS Algarve)</t>
    </r>
  </si>
  <si>
    <r>
      <t xml:space="preserve">Ana Dinis </t>
    </r>
    <r>
      <rPr>
        <i/>
        <sz val="8"/>
        <color theme="1" tint="0.499984740745262"/>
        <rFont val="Arial"/>
        <family val="2"/>
      </rPr>
      <t>(ARS Lisboa e Vale do Tejo)</t>
    </r>
  </si>
  <si>
    <r>
      <t xml:space="preserve">Carolina Teixeira </t>
    </r>
    <r>
      <rPr>
        <i/>
        <sz val="8"/>
        <color theme="1" tint="0.499984740745262"/>
        <rFont val="Arial"/>
        <family val="2"/>
      </rPr>
      <t>(ARS Norte)</t>
    </r>
  </si>
  <si>
    <r>
      <t xml:space="preserve">Elsa Soares </t>
    </r>
    <r>
      <rPr>
        <i/>
        <sz val="8"/>
        <color theme="1" tint="0.499984740745262"/>
        <rFont val="Arial"/>
        <family val="2"/>
      </rPr>
      <t>(ARS Lisboa e Vale do Tejo)</t>
    </r>
  </si>
  <si>
    <r>
      <t xml:space="preserve">Eugénio Cordeiro </t>
    </r>
    <r>
      <rPr>
        <i/>
        <sz val="8"/>
        <color theme="1" tint="0.499984740745262"/>
        <rFont val="Arial"/>
        <family val="2"/>
      </rPr>
      <t>(ARS Centro)</t>
    </r>
  </si>
  <si>
    <r>
      <t xml:space="preserve">Filomena Araújo </t>
    </r>
    <r>
      <rPr>
        <i/>
        <sz val="8"/>
        <color theme="1" tint="0.499984740745262"/>
        <rFont val="Arial"/>
        <family val="2"/>
      </rPr>
      <t>(ARS Alentejo)</t>
    </r>
  </si>
  <si>
    <r>
      <t xml:space="preserve">João Pedro Pimentel </t>
    </r>
    <r>
      <rPr>
        <i/>
        <sz val="8"/>
        <color theme="1" tint="0.499984740745262"/>
        <rFont val="Arial"/>
        <family val="2"/>
      </rPr>
      <t>(ARS Centro)</t>
    </r>
  </si>
  <si>
    <r>
      <t xml:space="preserve">Joaquim Bodião </t>
    </r>
    <r>
      <rPr>
        <i/>
        <sz val="8"/>
        <color theme="1" tint="0.499984740745262"/>
        <rFont val="Arial"/>
        <family val="2"/>
      </rPr>
      <t>(ARS Algarve)</t>
    </r>
  </si>
  <si>
    <r>
      <t xml:space="preserve">Leonor Murjal </t>
    </r>
    <r>
      <rPr>
        <i/>
        <sz val="8"/>
        <color theme="1" tint="0.499984740745262"/>
        <rFont val="Arial"/>
        <family val="2"/>
      </rPr>
      <t>(ARS Alentejo)</t>
    </r>
  </si>
  <si>
    <r>
      <t xml:space="preserve">Maria Adelaide Coelho </t>
    </r>
    <r>
      <rPr>
        <i/>
        <sz val="8"/>
        <color theme="1" tint="0.499984740745262"/>
        <rFont val="Arial"/>
        <family val="2"/>
      </rPr>
      <t>(ARS Lisboa e Vale do Tejo)</t>
    </r>
  </si>
  <si>
    <r>
      <t xml:space="preserve">Maria Neto </t>
    </r>
    <r>
      <rPr>
        <i/>
        <sz val="8"/>
        <color theme="1" tint="0.499984740745262"/>
        <rFont val="Arial"/>
        <family val="2"/>
      </rPr>
      <t>(ARS Norte)</t>
    </r>
  </si>
  <si>
    <r>
      <t xml:space="preserve">Paula Valente </t>
    </r>
    <r>
      <rPr>
        <i/>
        <sz val="8"/>
        <color theme="1" tint="0.499984740745262"/>
        <rFont val="Arial"/>
        <family val="2"/>
      </rPr>
      <t>(ARS Alentejo)</t>
    </r>
  </si>
  <si>
    <r>
      <t xml:space="preserve">Teresa Pereira </t>
    </r>
    <r>
      <rPr>
        <i/>
        <sz val="8"/>
        <color theme="1" tint="0.499984740745262"/>
        <rFont val="Arial"/>
        <family val="2"/>
      </rPr>
      <t>(ARS Algarve)</t>
    </r>
  </si>
  <si>
    <r>
      <t xml:space="preserve">Vasco Machado </t>
    </r>
    <r>
      <rPr>
        <i/>
        <sz val="8"/>
        <color theme="1" tint="0.499984740745262"/>
        <rFont val="Arial"/>
        <family val="2"/>
      </rPr>
      <t>(ARS Norte)</t>
    </r>
  </si>
  <si>
    <r>
      <t xml:space="preserve">Alexandra Monteiro </t>
    </r>
    <r>
      <rPr>
        <i/>
        <sz val="8"/>
        <color theme="1" tint="0.499984740745262"/>
        <rFont val="Arial"/>
        <family val="2"/>
      </rPr>
      <t>(ARS Algarve)</t>
    </r>
  </si>
  <si>
    <r>
      <t xml:space="preserve">Ana Mendes </t>
    </r>
    <r>
      <rPr>
        <i/>
        <sz val="8"/>
        <color theme="1" tint="0.499984740745262"/>
        <rFont val="Arial"/>
        <family val="2"/>
      </rPr>
      <t>(ARS Alentejo)</t>
    </r>
  </si>
  <si>
    <r>
      <t xml:space="preserve">Carla Lacerda Rascôa </t>
    </r>
    <r>
      <rPr>
        <i/>
        <sz val="8"/>
        <color theme="1" tint="0.499984740745262"/>
        <rFont val="Arial"/>
        <family val="2"/>
      </rPr>
      <t>(ARS Lisboa e Vale do Tejo)</t>
    </r>
  </si>
  <si>
    <r>
      <t xml:space="preserve">Eleonora Paixão </t>
    </r>
    <r>
      <rPr>
        <i/>
        <sz val="8"/>
        <color theme="1" tint="0.499984740745262"/>
        <rFont val="Arial"/>
        <family val="2"/>
      </rPr>
      <t>(ARS Alentejo)</t>
    </r>
  </si>
  <si>
    <r>
      <t xml:space="preserve">Emília Castilho </t>
    </r>
    <r>
      <rPr>
        <i/>
        <sz val="8"/>
        <color theme="1" tint="0.499984740745262"/>
        <rFont val="Arial"/>
        <family val="2"/>
      </rPr>
      <t>(ARS Algarve)</t>
    </r>
  </si>
  <si>
    <r>
      <t xml:space="preserve">Lígia Carvalho </t>
    </r>
    <r>
      <rPr>
        <i/>
        <sz val="8"/>
        <color theme="1" tint="0.499984740745262"/>
        <rFont val="Arial"/>
        <family val="2"/>
      </rPr>
      <t>(ARS Centro)</t>
    </r>
  </si>
  <si>
    <r>
      <t xml:space="preserve">Nélia Guerreiro </t>
    </r>
    <r>
      <rPr>
        <i/>
        <sz val="8"/>
        <color theme="1" tint="0.499984740745262"/>
        <rFont val="Arial"/>
        <family val="2"/>
      </rPr>
      <t>(ARS Algarve)</t>
    </r>
  </si>
  <si>
    <r>
      <t xml:space="preserve">Sandra Lourenço </t>
    </r>
    <r>
      <rPr>
        <i/>
        <sz val="8"/>
        <color theme="1" tint="0.499984740745262"/>
        <rFont val="Arial"/>
        <family val="2"/>
      </rPr>
      <t>(ARS Centro)</t>
    </r>
  </si>
  <si>
    <t>DA</t>
  </si>
  <si>
    <r>
      <rPr>
        <i/>
        <sz val="7"/>
        <color theme="1" tint="0.499984740745262"/>
        <rFont val="Arial"/>
        <family val="2"/>
      </rPr>
      <t>Fonte</t>
    </r>
    <r>
      <rPr>
        <sz val="7"/>
        <color theme="1" tint="0.499984740745262"/>
        <rFont val="Arial"/>
        <family val="2"/>
      </rPr>
      <t>: Instituto Nacional de Estatística , I.P. - Portugal</t>
    </r>
  </si>
  <si>
    <t>--- : Não aplicável</t>
  </si>
  <si>
    <t>EVOLUÇÃO DA TAXA DE NOTIFICAÇÃO (/100000 HABITANTES) DE TUBERCULOSE, 2001-2012</t>
  </si>
  <si>
    <t>Pior valor ACeS/ULS do Continente</t>
  </si>
  <si>
    <t>Melhor valor ACeS/ULS do Continente</t>
  </si>
  <si>
    <t>EVOLUÇÃO DA TAXA DE INCIDÊNCIA  (/100000 HABITANTES) DE TUBERCULOSE, 2000-2012</t>
  </si>
  <si>
    <r>
      <t>Taxa de mortalidade padronizada</t>
    </r>
    <r>
      <rPr>
        <sz val="9"/>
        <color theme="1" tint="0.34998626667073579"/>
        <rFont val="Arial"/>
        <family val="2"/>
      </rPr>
      <t xml:space="preserve"> pela idade (</t>
    </r>
    <r>
      <rPr>
        <b/>
        <sz val="9"/>
        <color theme="1" tint="0.34998626667073579"/>
        <rFont val="Arial"/>
        <family val="2"/>
      </rPr>
      <t>TMP</t>
    </r>
    <r>
      <rPr>
        <sz val="9"/>
        <color theme="1" tint="0.34998626667073579"/>
        <rFont val="Arial"/>
        <family val="2"/>
      </rPr>
      <t>) prematura (&lt;75 anos)</t>
    </r>
    <r>
      <rPr>
        <sz val="9"/>
        <color theme="3" tint="0.39997558519241921"/>
        <rFont val="Arial"/>
        <family val="2"/>
      </rPr>
      <t xml:space="preserve"> *</t>
    </r>
  </si>
  <si>
    <t>Taxa de condução com alcoolemia superior a 1,2 (/1000 habitantes)</t>
  </si>
  <si>
    <t>MortACeS</t>
  </si>
  <si>
    <t>ARS, I.P.</t>
  </si>
  <si>
    <t>Administração Regional de Saúde, Instituto Público</t>
  </si>
  <si>
    <t>Complexo Relacionado com Sida</t>
  </si>
  <si>
    <t>Direcção-Geral da Saúde</t>
  </si>
  <si>
    <t>DPOC</t>
  </si>
  <si>
    <t>Doença Pulmonar Obstrutiva Crónica</t>
  </si>
  <si>
    <t>FM</t>
  </si>
  <si>
    <t>Fetos Mortos</t>
  </si>
  <si>
    <t>ICPC-2</t>
  </si>
  <si>
    <t>Classificação Internacional de Cuidados Primários, 2.ª Edição - Diagnóstico Ativo (Morbilidade)</t>
  </si>
  <si>
    <t>IEFP, I.P.</t>
  </si>
  <si>
    <t>Instituto de Emprego e Formação Profissional, Instituto Público</t>
  </si>
  <si>
    <t>INE, I.P.</t>
  </si>
  <si>
    <t>Instituto Nacional de Estatística, Instituto Público</t>
  </si>
  <si>
    <t>Índice Sintético de Fecundidade</t>
  </si>
  <si>
    <t>NV</t>
  </si>
  <si>
    <t>Nados Vivos</t>
  </si>
  <si>
    <t>PORDATA</t>
  </si>
  <si>
    <t>Base de Dados Portugal Contemporâneo</t>
  </si>
  <si>
    <t>PSR</t>
  </si>
  <si>
    <t xml:space="preserve">Perfil de Saúde da Região </t>
  </si>
  <si>
    <t>Sem</t>
  </si>
  <si>
    <t>Semanas</t>
  </si>
  <si>
    <t>SIARS</t>
  </si>
  <si>
    <t>Sistema de Informação das ARS</t>
  </si>
  <si>
    <t>Sida</t>
  </si>
  <si>
    <t>SSA</t>
  </si>
  <si>
    <t>Sinais, Sintomas e Achados</t>
  </si>
  <si>
    <t xml:space="preserve"> INSA, I.P.</t>
  </si>
  <si>
    <t>Instituto Nacional de Saúde Dr. Ricardo Jorge, Instituto Público</t>
  </si>
  <si>
    <t>* Cada ARS é representada por uma cor que reproduz, fielmente, uma das cores do respectivo Logótipo.</t>
  </si>
  <si>
    <t>ENTRAR</t>
  </si>
  <si>
    <t>Índice sintético de fecundidade (ISF)</t>
  </si>
  <si>
    <t>Número médio de crianças vivas nascidas por mulher em idade fértil (dos 15 aos 49 anos de idade), admitindo que as mulheres estariam submetidas às taxas de fecundidade observadas no momento. Valor resultante da soma das taxas de fecundidade por idades, ano a ano ou grupos quinquenais, entre os 15 e os 49 anos, observadas num determinado período (habitualmente um ano civil). Nota: O número de 2,1 crianças por mulher é considerado o nível mínimo para assegurar a substituição de gerações, nos países mais desenvolvidos.</t>
  </si>
  <si>
    <t>Número médio de anos que uma pessoa à nascença pode esperar viver, mantendo-se as taxas de mortalidade por idades observadas no momento.</t>
  </si>
  <si>
    <t>(Número de pessoas com 65 ou mais anos /Número de pessoas com menos de 15 anos) x 100</t>
  </si>
  <si>
    <t>NÚMERO DE DESEMPREGADOS INSCRITOS NO INSTITUTO DE EMPREGO E FORMAÇÃO PROFISSIONAL (IEFP), VARIAÇÃO HOMÓLOGA E DESEMPREGADOS INSCRITOS POR 1000 HABITANTES DA POPULAÇÃO ATIVA (15+ ANOS)</t>
  </si>
  <si>
    <t>Percentagem de população empregada por sector de actividade económica</t>
  </si>
  <si>
    <t>(Nº de indivíduos empregados em determinado setor de atividade económica / Nº total de indivíduos empregados, numa determinada área geográfica e num determinado período de tempo) x 100</t>
  </si>
  <si>
    <t>Número de beneficiários do rendimento social de inserção da segurança social</t>
  </si>
  <si>
    <t>Beneficiários do rendimento social de inserção da segurança social /1000 habitantes da população ativa (15+ anos)</t>
  </si>
  <si>
    <t>Número de pensionistas da segurança social</t>
  </si>
  <si>
    <t>Pensionistas da segurança social /1000 habitantes da população ativa (15+ anos)</t>
  </si>
  <si>
    <t>Nº de pessoas que recebem a prestação denominada Rendimento Social de Inserção, incluída no subsistema de solidariedade e num programa de inserção, de modo a lhes conferir e aos seus agregados familiares, apoios adaptados à sua situação pessoal, que contribuam para a satisfação das suas necessidades essenciais e que favoreçam a progressiva inserção laboral, social e comunitária.</t>
  </si>
  <si>
    <t>(Nº de beneficiários do rendimento social de inserção da Segurança Social / População média ativa) x 1000</t>
  </si>
  <si>
    <t>Nº de titulares de uma prestação pecuniária nas eventualidades de: invalidez, velhice, doença profissional ou morte.</t>
  </si>
  <si>
    <t>(Nº de pensionistas da Segurança Social / População estimada ativa) x 1000</t>
  </si>
  <si>
    <t>Variação homóloga do nº de desempregados inscritos no IEFP</t>
  </si>
  <si>
    <t>Variação percentual observada face ao período (mês ou trimestre) equivalente do ano anterior.</t>
  </si>
  <si>
    <t>(Nº de desempregados inscritos no IEFP / População média ativa) x 1000</t>
  </si>
  <si>
    <t>Número de beneficiários de subsídios de desemprego da segurança social</t>
  </si>
  <si>
    <t>Beneficiários de subsídios de desemprego da segurança social /1000 habitantes da população ativa (+15 anos)</t>
  </si>
  <si>
    <t>Nº total de beneficiários a quem foi concedido subsídio de desemprego e social de desemprego.</t>
  </si>
  <si>
    <t>(Nº de beneficiários de subsídio de desemprego da Segurança Social / População média ativa) x 1000</t>
  </si>
  <si>
    <t>Desempregados inscritos no IEFP /1000 habitantes da população ativa (15+ anos)</t>
  </si>
  <si>
    <t>Taxa de crimes contra a integridade física</t>
  </si>
  <si>
    <t>Taxa de condução com alcoolémia superior a 1,2</t>
  </si>
  <si>
    <t>Percentagem de população por nível de escolaridade mais elevado completo</t>
  </si>
  <si>
    <t>Taxa de abandono escolar</t>
  </si>
  <si>
    <t>Ganho médio mensal dos trabalhadores por conta de outrem</t>
  </si>
  <si>
    <t>Poder de Compra per capita</t>
  </si>
  <si>
    <t>População servida por abastecimento público de água (%)</t>
  </si>
  <si>
    <t>População servida por sistemas de drenagem de águas residuais (%)</t>
  </si>
  <si>
    <t>População servida por estações de tratamento de águas residuais (ETAR) (%)</t>
  </si>
  <si>
    <t>(Nº total de crimes / População média residente) x 1000</t>
  </si>
  <si>
    <t>(Nº total de crimes contra a integridade física / População média residente) x 1000</t>
  </si>
  <si>
    <t>(Nº total de crimes por condução de veículo com taxa de alcoolemia superior a 1,2 g/l / População média residente) x 1000</t>
  </si>
  <si>
    <t>(Nº de indivíduos residentes, por cada um dos níveis de escolaridade mais elevada, completada / População média residente) x 100</t>
  </si>
  <si>
    <t>(População residente com idade entre 10 e 15 anos que abandonou a escola sem concluir o 9º ano / População residente com idade entre 10 e 15 anos) x 100</t>
  </si>
  <si>
    <t>(Valor global em euros, de montantes em dinheiro e em géneros a pagar pelos empregadores aos seus trabalhadores, como contrapartida do trabalho prestado / Nº de trabalhadores por conta de outrém)</t>
  </si>
  <si>
    <t xml:space="preserve">Pretende traduzir o poder de compra manifestado quotidianamente, em termos per-capita, nos diferentes municípios ou regiões, tendo por referência o valor nacional. </t>
  </si>
  <si>
    <t>(População servida por sistemas de abastecimento de água / População média anual residente) x 100</t>
  </si>
  <si>
    <t>(População servida por sistemas de drenagem de águas residuais / População média anual residente) x 100</t>
  </si>
  <si>
    <t>(População servida por estações de tratamento de águas residuais / População média anual residente) x 100</t>
  </si>
  <si>
    <t>Proporção (%) de nascimentos em mulheres com idade inferior a 20 anos</t>
  </si>
  <si>
    <t>Proporção (%) de nascimentos em mulheres com idade superior ou igual a 35 anos</t>
  </si>
  <si>
    <t>Determinantes nos CSP (tabaco, álcool, abuso de drogas, excesso de peso)</t>
  </si>
  <si>
    <t xml:space="preserve">(Nº de nados vivos em mulheres com idade &lt; 20 anos / Nº total de nados vivos) x 100 </t>
  </si>
  <si>
    <t xml:space="preserve">(Nº de nados vivos em mulheres com idade ≥ 35 anos / Nº total de nados vivos) x 100 </t>
  </si>
  <si>
    <t>Nº de utentes com diagnóstico ativo na lista de problemas, de acordo com a classificação ICPC-2 / Nº total de utentes com inscrição activa no ACeS(Região) na data de referência do indicador) x 100</t>
  </si>
  <si>
    <t>Proporção (%) de nascimentos pré-termo</t>
  </si>
  <si>
    <t>Proporção (%) de crianças com baixo peso à nascença</t>
  </si>
  <si>
    <t>Taxa de mortalidade neonatal precoce</t>
  </si>
  <si>
    <t>Taxa de mortalidade pós neonatal</t>
  </si>
  <si>
    <t>Taxa de mortalidade fetal tardia</t>
  </si>
  <si>
    <t>Mortalidade proporcional por grandes grupos de causas de morte para todas as idades e ambos os sexos</t>
  </si>
  <si>
    <t>Mortalidade proporcional por grandes grupos de causas de morte para as idades &lt; 75 anos e ambos os sexos</t>
  </si>
  <si>
    <t>Mortalidade proporcional por grandes grupos de causas de morte por ciclo de vida, ambos os sexos</t>
  </si>
  <si>
    <t>Taxa de mortalidade padronizada por causas de morte, &lt;75 anos</t>
  </si>
  <si>
    <t>Taxa de incidência da infecção VIH</t>
  </si>
  <si>
    <t>Taxa de notificação de tuberculose</t>
  </si>
  <si>
    <t>(Nº de nados vivos de gestações com menos de 37 semanas / Nº total de nados vivos, numa determinada área geográfica e num determinado período de tempo) x 100</t>
  </si>
  <si>
    <t>(Nº de nados vivos com peso ao nascer inferior a 2.500 gramas / Nº total de nados vivos, numa determinada área geográfica e num determinado período de tempo) x 100</t>
  </si>
  <si>
    <t>(Nº total de óbitos / População média residente numa determinada área geográfica, num determinado período de tempo) x 1000</t>
  </si>
  <si>
    <t>(Nº total de óbitos de crianças com menos de um ano de idade / Nº de nados vivos) x 1000</t>
  </si>
  <si>
    <t>(Nº de óbitos de crianças com menos de 28 dias de idade / Nº de nados vivos ) x 1000</t>
  </si>
  <si>
    <t>(Nº de óbitos de crianças com menos de 7 dias de vida / Nº de nados vivos ) x 1000</t>
  </si>
  <si>
    <t>(Nº de óbitos de crianças com mais de 28 dias e menos de um ano de idade / Nº de nados vivos ) x 1000</t>
  </si>
  <si>
    <t>(Nº de fetos mortos com mais de 28 semanas / Nº de nados vivos e fetos mortos de 28 ou mais semanas numa determinada área geográfica e num determinado período de tempo) x 1000</t>
  </si>
  <si>
    <t>(Nº de fetos mortos de 28 ou mais semanas de gestação e nº de óbitos de nados vivos com menos de 7 dias de idade / Nº de nados vivos e fetos mortos de 28 ou mais semanas, numa determinada área geográfica e num determinado período de tempo) x 1000</t>
  </si>
  <si>
    <t>(Nº de óbitos por grandes causas / Nº total de óbitos, numa determinada área geográfica e num determinado período de tempo) x 100</t>
  </si>
  <si>
    <t>(Nº de óbitos por grandes causas de morte em indivíduos com menos de 75 anos / Nº total de óbitos em indivíduos com menos de 75 anos, numa determinada área geográfica e num determinado período de tempo ) x 100</t>
  </si>
  <si>
    <t>(Nº de óbitos por grandes causas de morte por fases do ciclo de vida / Nº total de óbitos, numa determinada área geográfica e num determinado período de tempo ) x 100</t>
  </si>
  <si>
    <t>Valor que permite a comparação de mortalidade por grupos de causas de morte entre diferentes regiões, retirando o efeito que a variável idade tem sobre a mortalidade, num determinado período de tempo.</t>
  </si>
  <si>
    <t>Nº de utentes com diagnóstico ativo na lista de problemas, de acordo com a classificação ICPC-2 /Nº total de utentes com inscrição activa no ACeS(Região) na data de referência do indicador) x 100</t>
  </si>
  <si>
    <t xml:space="preserve">(Nº de novos casos confirmados de sida / População média residente) x 100 000 </t>
  </si>
  <si>
    <t xml:space="preserve">(Nº de novos casos de infeção por VIH / População média residente) x 100 000 </t>
  </si>
  <si>
    <t xml:space="preserve">(Nº de novos casos confirmados de tuberculose (todas as formas) / População média residente) x 100 000 </t>
  </si>
  <si>
    <t xml:space="preserve">(Nº de casos notificados de tuberculose (todas as formas) / População média residente) x 100 000 </t>
  </si>
  <si>
    <t>LISTA DE SIGLAS E ACRÓNIMOS</t>
  </si>
  <si>
    <t>Lista de Siglas e Acrónimos</t>
  </si>
  <si>
    <t>META INFORMAÇÃO</t>
  </si>
  <si>
    <r>
      <t xml:space="preserve">António Tavares </t>
    </r>
    <r>
      <rPr>
        <i/>
        <sz val="8"/>
        <color theme="1" tint="0.499984740745262"/>
        <rFont val="Arial"/>
        <family val="2"/>
      </rPr>
      <t>(ARS Lisboa e Vale do Tejo)</t>
    </r>
  </si>
  <si>
    <t>PROPORÇÃO DE INSCRITOS (%) POR DIAGNÓSTICO ATIVO, DEZEMBRO 2013 (ORDEM DECRESCENTE)</t>
  </si>
  <si>
    <t>PROPORÇÃO DE INSCRITOS (%) POR DIAGNÓSTICO ATIVO, DEZEMBRO 2013</t>
  </si>
  <si>
    <r>
      <t xml:space="preserve">Maria Neto, </t>
    </r>
    <r>
      <rPr>
        <sz val="8"/>
        <color theme="8" tint="-0.249977111117893"/>
        <rFont val="Arial"/>
        <family val="2"/>
      </rPr>
      <t>Diretora do Departamento de Saúde Pública da ARS Norte, I.P.</t>
    </r>
  </si>
  <si>
    <r>
      <t xml:space="preserve">João Pedro Pimentel, </t>
    </r>
    <r>
      <rPr>
        <sz val="8"/>
        <color theme="8" tint="-0.249977111117893"/>
        <rFont val="Arial"/>
        <family val="2"/>
      </rPr>
      <t xml:space="preserve"> Diretor do Departamento de Saúde Pública da ARS Centro, I.P.</t>
    </r>
  </si>
  <si>
    <r>
      <t xml:space="preserve">António Tavares, </t>
    </r>
    <r>
      <rPr>
        <sz val="8"/>
        <color theme="8" tint="-0.249977111117893"/>
        <rFont val="Arial"/>
        <family val="2"/>
      </rPr>
      <t xml:space="preserve"> Diretor do Departamento de Saúde Pública da ARS LVT, I.P.</t>
    </r>
  </si>
  <si>
    <r>
      <t xml:space="preserve">Filomena Oliveira Araújo, </t>
    </r>
    <r>
      <rPr>
        <sz val="8"/>
        <color theme="8" tint="-0.249977111117893"/>
        <rFont val="Arial"/>
        <family val="2"/>
      </rPr>
      <t xml:space="preserve"> Diretora do Departamento de Saúde Pública e Planeamento da ARS Alentejo, I.P.</t>
    </r>
  </si>
  <si>
    <r>
      <t xml:space="preserve">Ana Cristina Guerreiro, </t>
    </r>
    <r>
      <rPr>
        <sz val="8"/>
        <color theme="8" tint="-0.249977111117893"/>
        <rFont val="Arial"/>
        <family val="2"/>
      </rPr>
      <t xml:space="preserve"> Diretora do Departamento de Saúde Pública e Planeamento da ARS Algarve, I.P.</t>
    </r>
  </si>
  <si>
    <t>OBSERVAÇÃO: Os valores da esperança de vida para o Continente e Região, não correspondem exatamente aos produzidos pelo INE, obtidos pela nova metodologia, implementada em 2007, que utiliza tábuas completas oficiais de mortalidade. Os resultados aqui apresentados foram calculados pelo Departamento de Saúde Pública da ARS Norte, no âmbito do Observatórios Regionais de Saúde, com base em tábuas abreviadas de mortalidade.</t>
  </si>
  <si>
    <r>
      <t xml:space="preserve">O perfil de saúde constitui-se como um </t>
    </r>
    <r>
      <rPr>
        <b/>
        <sz val="11"/>
        <color theme="8" tint="-0.249977111117893"/>
        <rFont val="Arial"/>
        <family val="2"/>
      </rPr>
      <t>instrumento de apoio à tomada de decisão</t>
    </r>
    <r>
      <rPr>
        <sz val="10"/>
        <color theme="8" tint="-0.249977111117893"/>
        <rFont val="Arial"/>
        <family val="2"/>
      </rPr>
      <t xml:space="preserve"> técnica, politico/estratégica e organizacional, sendo uma ferramenta virada para a ação, no sentido da </t>
    </r>
    <r>
      <rPr>
        <b/>
        <sz val="11"/>
        <color theme="8" tint="-0.249977111117893"/>
        <rFont val="Arial"/>
        <family val="2"/>
      </rPr>
      <t>melhoria da saúde das populações</t>
    </r>
    <r>
      <rPr>
        <sz val="10"/>
        <color theme="8" tint="-0.249977111117893"/>
        <rFont val="Arial"/>
        <family val="2"/>
      </rPr>
      <t xml:space="preserve"> e </t>
    </r>
    <r>
      <rPr>
        <b/>
        <sz val="11"/>
        <color theme="8" tint="-0.249977111117893"/>
        <rFont val="Arial"/>
        <family val="2"/>
      </rPr>
      <t>redução das desigualdades em saúde</t>
    </r>
    <r>
      <rPr>
        <sz val="10"/>
        <color theme="8" tint="-0.249977111117893"/>
        <rFont val="Arial"/>
        <family val="2"/>
      </rPr>
      <t>. Baseia-se na melhor evidência disponível e assenta em critérios de qualidade que lhe conferem rigor e robustez.</t>
    </r>
  </si>
  <si>
    <t>Os indicadores que o integram são criteriosamente escolhidos de modo a refletir os problemas de saúde pública consideradas mais pertinentes à data, sendo, portanto, a sua seleção e construção um processo vivo, dinâmico, participado e consensualizado.</t>
  </si>
  <si>
    <r>
      <t xml:space="preserve">No âmbito dos Observatórios Regionais de Saúde, e numa ótica de partilha, criação de sinergias, rentabilização dos recursos e da massa crítica existentes, e de alinhamento entre as cinco Administrações Regionais de Saúde (ARS) na consecução de objetivos comuns, os Diretores dos Departamentos de Saúde Pública , com o apoio dos Conselhos Diretivos das respetivas ARS, consensualizaram, em 2012, a criação de um Grupo de Trabalho Estratégico e de um Grupo de Trabalho Operativo, com profissionais dos Departamentos de Saúde Pública, de diferentes disciplinas do saber, com o </t>
    </r>
    <r>
      <rPr>
        <b/>
        <sz val="11"/>
        <color theme="8" tint="-0.249977111117893"/>
        <rFont val="Arial"/>
        <family val="2"/>
      </rPr>
      <t>objetivo de elaborar documentos e ferramentas de apoio à decisão em saúde totalmente harmonizados</t>
    </r>
    <r>
      <rPr>
        <sz val="10"/>
        <color theme="8" tint="-0.249977111117893"/>
        <rFont val="Arial"/>
        <family val="2"/>
      </rPr>
      <t>.</t>
    </r>
  </si>
  <si>
    <t>O trabalho que a seguir se divulga, assente nesta metodologia simultaneamente histórica e inovadora, é o resultado desta concertação e esforço coletivo, num espírito de Missão, de Desígnio e Unidade Nacional, que, simbolicamente, se representam através do Mapa de Portugal com as cinco ARS agregadas como um todo, embora mantendo a sua identidade institucional, refletida na cor atribuída a cada uma.*</t>
  </si>
  <si>
    <t>... : Segredo estatístico (informação não disponibilizada)</t>
  </si>
  <si>
    <t>NA : Não Aplicável</t>
  </si>
  <si>
    <r>
      <t xml:space="preserve">Devido a problemas metodológicos relacionados com a garantia do Segredo Estatístico, </t>
    </r>
    <r>
      <rPr>
        <b/>
        <sz val="10"/>
        <color theme="1" tint="0.249977111117893"/>
        <rFont val="Arial"/>
        <family val="2"/>
      </rPr>
      <t>não foi possível</t>
    </r>
    <r>
      <rPr>
        <sz val="10"/>
        <color theme="1" tint="0.249977111117893"/>
        <rFont val="Arial"/>
        <family val="2"/>
      </rPr>
      <t xml:space="preserve"> ao Instituto Nacional de Estatística, ao abrigo do protocolo celebrado com as cinco Administrações Regionais de Saúde, I.P. (ARS), em 16 de Novembro de 2012, </t>
    </r>
    <r>
      <rPr>
        <b/>
        <sz val="10"/>
        <color theme="1" tint="0.249977111117893"/>
        <rFont val="Arial"/>
        <family val="2"/>
      </rPr>
      <t>disponibilizar os dados de mortalidade para todas as causas</t>
    </r>
    <r>
      <rPr>
        <sz val="10"/>
        <color theme="1" tint="0.249977111117893"/>
        <rFont val="Arial"/>
        <family val="2"/>
      </rPr>
      <t>, pelo que se apresentam os dados relativos às causas de morte com informação disponibilizada.</t>
    </r>
  </si>
  <si>
    <r>
      <t xml:space="preserve">* Devido a problemas metodológicos relacionados com a garantia do Segredo Estatístico, </t>
    </r>
    <r>
      <rPr>
        <b/>
        <sz val="8"/>
        <color theme="3" tint="0.39997558519241921"/>
        <rFont val="Arial"/>
        <family val="2"/>
      </rPr>
      <t>não foi possível</t>
    </r>
    <r>
      <rPr>
        <sz val="8"/>
        <color theme="3" tint="0.39997558519241921"/>
        <rFont val="Arial"/>
        <family val="2"/>
      </rPr>
      <t xml:space="preserve"> ao Instituto Nacional de Estatística, ao abrigo do protocolo celebrado com as cinco Administrações Regionais de Saúde, I.P. (ARS), em 16 de Novembro de 2012, </t>
    </r>
    <r>
      <rPr>
        <b/>
        <sz val="8"/>
        <color theme="3" tint="0.39997558519241921"/>
        <rFont val="Arial"/>
        <family val="2"/>
      </rPr>
      <t>disponibilizar os dados de mortalidade para todas as causas</t>
    </r>
    <r>
      <rPr>
        <sz val="8"/>
        <color theme="3" tint="0.39997558519241921"/>
        <rFont val="Arial"/>
        <family val="2"/>
      </rPr>
      <t>. Face a este constrangimento, a análise realizada contempla apenas, para cada causa de morte, os ACeS/ULS em que a informação foi disponibilizada.</t>
    </r>
  </si>
  <si>
    <t>Portugal, 16 de junho de 2014</t>
  </si>
  <si>
    <r>
      <t xml:space="preserve">Manuela Mendonça Felício </t>
    </r>
    <r>
      <rPr>
        <i/>
        <sz val="8"/>
        <color theme="1" tint="0.499984740745262"/>
        <rFont val="Arial"/>
        <family val="2"/>
      </rPr>
      <t>(ARS Norte)</t>
    </r>
  </si>
  <si>
    <r>
      <rPr>
        <i/>
        <sz val="7"/>
        <color theme="1" tint="0.499984740745262"/>
        <rFont val="Arial"/>
        <family val="2"/>
      </rPr>
      <t>Fonte</t>
    </r>
    <r>
      <rPr>
        <sz val="7"/>
        <color theme="1" tint="0.499984740745262"/>
        <rFont val="Arial"/>
        <family val="2"/>
      </rPr>
      <t>: Observatórios Regionais de Saúde (dados: INE, IP)</t>
    </r>
  </si>
  <si>
    <r>
      <rPr>
        <i/>
        <sz val="7"/>
        <color theme="1" tint="0.499984740745262"/>
        <rFont val="Arial"/>
        <family val="2"/>
      </rPr>
      <t>Fonte</t>
    </r>
    <r>
      <rPr>
        <sz val="7"/>
        <color theme="1" tint="0.499984740745262"/>
        <rFont val="Arial"/>
        <family val="2"/>
      </rPr>
      <t>: Observatórios Regionais de Saúde (dados: SVIG-TB, DGS)</t>
    </r>
  </si>
  <si>
    <r>
      <rPr>
        <i/>
        <sz val="7"/>
        <color theme="1" tint="0.499984740745262"/>
        <rFont val="Arial"/>
        <family val="2"/>
      </rPr>
      <t>Fonte</t>
    </r>
    <r>
      <rPr>
        <sz val="7"/>
        <color theme="1" tint="0.499984740745262"/>
        <rFont val="Arial"/>
        <family val="2"/>
      </rPr>
      <t>: Observatórios Regionais de Saúde (dados: DDI-URVE/INSA, IP)</t>
    </r>
  </si>
  <si>
    <r>
      <t>Fonte</t>
    </r>
    <r>
      <rPr>
        <sz val="7"/>
        <color theme="1" tint="0.499984740745262"/>
        <rFont val="Arial"/>
        <family val="2"/>
      </rPr>
      <t>: Observatórios Regionais de Saúde (dados: INE, IP)</t>
    </r>
  </si>
  <si>
    <r>
      <rPr>
        <i/>
        <sz val="7"/>
        <color theme="1" tint="0.499984740745262"/>
        <rFont val="Arial"/>
        <family val="2"/>
      </rPr>
      <t>Fonte</t>
    </r>
    <r>
      <rPr>
        <sz val="7"/>
        <color theme="1" tint="0.499984740745262"/>
        <rFont val="Arial"/>
        <family val="2"/>
      </rPr>
      <t>: Observatórios Regionais de Saúde (dados: IEFP, IP)</t>
    </r>
  </si>
  <si>
    <r>
      <rPr>
        <i/>
        <sz val="7"/>
        <color theme="1" tint="0.499984740745262"/>
        <rFont val="Arial"/>
        <family val="2"/>
      </rPr>
      <t>Fonte</t>
    </r>
    <r>
      <rPr>
        <sz val="7"/>
        <color theme="1" tint="0.499984740745262"/>
        <rFont val="Arial"/>
        <family val="2"/>
      </rPr>
      <t>: Observatórios Regionais de Saúde (dados: a. INE, IP; b. PORDATA)</t>
    </r>
  </si>
  <si>
    <r>
      <rPr>
        <i/>
        <sz val="7"/>
        <color theme="1" tint="0.499984740745262"/>
        <rFont val="Arial"/>
        <family val="2"/>
      </rPr>
      <t>Fonte</t>
    </r>
    <r>
      <rPr>
        <sz val="7"/>
        <color theme="1" tint="0.499984740745262"/>
        <rFont val="Arial"/>
        <family val="2"/>
      </rPr>
      <t>: Observatórios Regionais de Saúde (dados: INE, iP)</t>
    </r>
  </si>
  <si>
    <t>ARS Alentejo</t>
  </si>
  <si>
    <t>ULS Norte Alentejano</t>
  </si>
  <si>
    <t>Alter do Chão</t>
  </si>
  <si>
    <t>Arronches</t>
  </si>
  <si>
    <t>Avis</t>
  </si>
  <si>
    <t>Campo Maior</t>
  </si>
  <si>
    <t>Castelo de Vide</t>
  </si>
  <si>
    <t>Crato</t>
  </si>
  <si>
    <t>Elvas</t>
  </si>
  <si>
    <t>Fronteira</t>
  </si>
  <si>
    <t>Gavião</t>
  </si>
  <si>
    <t>Marvão</t>
  </si>
  <si>
    <t>Monforte</t>
  </si>
  <si>
    <t>Nisa</t>
  </si>
  <si>
    <t>Ponte de Sor</t>
  </si>
  <si>
    <t>Portalegre</t>
  </si>
  <si>
    <t>Sousel</t>
  </si>
  <si>
    <t>http://www.arsalentejo.min-saude.pt</t>
  </si>
  <si>
    <t>estatistica@arsalentejo.min-saude.pt</t>
  </si>
  <si>
    <t>José Marques Robalo</t>
  </si>
  <si>
    <t>Filomena de Oliveira Araújo</t>
  </si>
  <si>
    <t>DOCUMENTOS REGIONAIS E NACIONAIS</t>
  </si>
  <si>
    <t>Perfil de Saúde
Região de Saúde do Alentejo, Dezembro de 2012</t>
  </si>
  <si>
    <t>Plano Regional de Oncologia do Alentejo - PROA, 2013</t>
  </si>
  <si>
    <t>Rede Hospitalar do Alentejo (Carteira de Serviços), 2013</t>
  </si>
  <si>
    <t>Plano Regional de Saúde do Alentejo, 2013</t>
  </si>
  <si>
    <t>Plano de Atividades
ARS Alentejo, 2013</t>
  </si>
  <si>
    <t>Relatório de Atividades 
ARS Alentejo, 2011</t>
  </si>
  <si>
    <t>Plano Nacional de Saúde (2012-2016)</t>
  </si>
  <si>
    <r>
      <t xml:space="preserve">FERRAMENTAS </t>
    </r>
    <r>
      <rPr>
        <b/>
        <i/>
        <sz val="11"/>
        <color rgb="FF008080"/>
        <rFont val="Arial"/>
        <family val="2"/>
      </rPr>
      <t>WEB</t>
    </r>
  </si>
  <si>
    <t>mort@lidades</t>
  </si>
  <si>
    <t>Indicadores de Saúde</t>
  </si>
  <si>
    <t>Aplicação (Excel 2007)</t>
  </si>
  <si>
    <t>Portal da Estatística da Saúde</t>
  </si>
  <si>
    <t>GeoSaúde a saúde dos portugueses no mapa</t>
  </si>
  <si>
    <t>Documento de Apoio ao Utilizador</t>
  </si>
  <si>
    <t>Dashboard da Saúde</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</si>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</sst>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000000"/>
  </numFmts>
  <fonts count="135" x14ac:knownFonts="1">
    <font>
      <sz val="11"/>
      <color theme="1"/>
      <name val="Calibri"/>
      <family val="2"/>
      <scheme val="minor"/>
    </font>
    <font>
      <u/>
      <sz val="11"/>
      <color theme="10"/>
      <name val="Calibri"/>
      <family val="2"/>
    </font>
    <font>
      <sz val="9"/>
      <name val="Arial"/>
      <family val="2"/>
    </font>
    <font>
      <sz val="10"/>
      <color theme="1" tint="0.14999847407452621"/>
      <name val="Arial"/>
      <family val="2"/>
    </font>
    <font>
      <sz val="8"/>
      <color theme="0" tint="-0.499984740745262"/>
      <name val="Arial"/>
      <family val="2"/>
    </font>
    <font>
      <b/>
      <sz val="12"/>
      <color theme="3" tint="0.39997558519241921"/>
      <name val="Arial"/>
      <family val="2"/>
    </font>
    <font>
      <sz val="11"/>
      <color theme="1"/>
      <name val="Arial"/>
      <family val="2"/>
    </font>
    <font>
      <sz val="10"/>
      <color theme="1"/>
      <name val="Arial"/>
      <family val="2"/>
    </font>
    <font>
      <b/>
      <sz val="10"/>
      <color theme="1"/>
      <name val="Arial"/>
      <family val="2"/>
    </font>
    <font>
      <b/>
      <sz val="12"/>
      <color theme="1"/>
      <name val="Arial"/>
      <family val="2"/>
    </font>
    <font>
      <u/>
      <sz val="11"/>
      <color rgb="FF008080"/>
      <name val="Arial"/>
      <family val="2"/>
    </font>
    <font>
      <b/>
      <sz val="12"/>
      <color indexed="21"/>
      <name val="Arial"/>
      <family val="2"/>
    </font>
    <font>
      <sz val="10"/>
      <color indexed="21"/>
      <name val="Arial"/>
      <family val="2"/>
    </font>
    <font>
      <b/>
      <sz val="11"/>
      <color indexed="9"/>
      <name val="Arial"/>
      <family val="2"/>
    </font>
    <font>
      <sz val="11"/>
      <color theme="1" tint="4.9989318521683403E-2"/>
      <name val="Arial"/>
      <family val="2"/>
    </font>
    <font>
      <sz val="10"/>
      <color theme="1" tint="4.9989318521683403E-2"/>
      <name val="Arial"/>
      <family val="2"/>
    </font>
    <font>
      <b/>
      <sz val="11"/>
      <color rgb="FF008080"/>
      <name val="Arial"/>
      <family val="2"/>
    </font>
    <font>
      <b/>
      <sz val="10"/>
      <color rgb="FF008080"/>
      <name val="Arial"/>
      <family val="2"/>
    </font>
    <font>
      <sz val="7"/>
      <color theme="1" tint="0.499984740745262"/>
      <name val="Arial"/>
      <family val="2"/>
    </font>
    <font>
      <b/>
      <sz val="10"/>
      <color indexed="9"/>
      <name val="Arial"/>
      <family val="2"/>
    </font>
    <font>
      <sz val="10"/>
      <color theme="0"/>
      <name val="Arial"/>
      <family val="2"/>
    </font>
    <font>
      <sz val="10"/>
      <color theme="1" tint="0.249977111117893"/>
      <name val="Arial"/>
      <family val="2"/>
    </font>
    <font>
      <sz val="11"/>
      <name val="Arial"/>
      <family val="2"/>
    </font>
    <font>
      <sz val="9"/>
      <color theme="1" tint="4.9989318521683403E-2"/>
      <name val="Arial"/>
      <family val="2"/>
    </font>
    <font>
      <sz val="10"/>
      <color theme="1" tint="0.34998626667073579"/>
      <name val="Arial"/>
      <family val="2"/>
    </font>
    <font>
      <u/>
      <sz val="9"/>
      <color rgb="FF008080"/>
      <name val="Arial"/>
      <family val="2"/>
    </font>
    <font>
      <b/>
      <sz val="12"/>
      <color theme="0"/>
      <name val="Arial"/>
      <family val="2"/>
    </font>
    <font>
      <u/>
      <sz val="10"/>
      <color rgb="FF008080"/>
      <name val="Arial"/>
      <family val="2"/>
    </font>
    <font>
      <b/>
      <sz val="11"/>
      <color indexed="21"/>
      <name val="Arial"/>
      <family val="2"/>
    </font>
    <font>
      <sz val="8"/>
      <color indexed="21"/>
      <name val="Arial"/>
      <family val="2"/>
    </font>
    <font>
      <sz val="10"/>
      <color indexed="9"/>
      <name val="Arial"/>
      <family val="2"/>
    </font>
    <font>
      <b/>
      <sz val="9"/>
      <color rgb="FF008080"/>
      <name val="Arial"/>
      <family val="2"/>
    </font>
    <font>
      <b/>
      <u/>
      <sz val="10"/>
      <color theme="1" tint="0.499984740745262"/>
      <name val="Arial"/>
      <family val="2"/>
    </font>
    <font>
      <b/>
      <sz val="9"/>
      <color indexed="9"/>
      <name val="Arial"/>
      <family val="2"/>
    </font>
    <font>
      <b/>
      <sz val="10"/>
      <color theme="0"/>
      <name val="Arial"/>
      <family val="2"/>
    </font>
    <font>
      <sz val="10"/>
      <name val="Arial"/>
      <family val="2"/>
    </font>
    <font>
      <b/>
      <sz val="10"/>
      <color theme="1" tint="0.249977111117893"/>
      <name val="Arial"/>
      <family val="2"/>
    </font>
    <font>
      <b/>
      <sz val="10"/>
      <color theme="1" tint="4.9989318521683403E-2"/>
      <name val="Arial"/>
      <family val="2"/>
    </font>
    <font>
      <b/>
      <sz val="9"/>
      <color theme="0"/>
      <name val="Arial"/>
      <family val="2"/>
    </font>
    <font>
      <sz val="9"/>
      <color theme="1"/>
      <name val="Arial"/>
      <family val="2"/>
    </font>
    <font>
      <sz val="8"/>
      <color theme="1" tint="0.499984740745262"/>
      <name val="Arial"/>
      <family val="2"/>
    </font>
    <font>
      <sz val="8"/>
      <color theme="1" tint="0.34998626667073579"/>
      <name val="Arial"/>
      <family val="2"/>
    </font>
    <font>
      <b/>
      <sz val="11"/>
      <color rgb="FFFF6600"/>
      <name val="Arial"/>
      <family val="2"/>
    </font>
    <font>
      <sz val="9"/>
      <color theme="1" tint="0.249977111117893"/>
      <name val="Arial"/>
      <family val="2"/>
    </font>
    <font>
      <b/>
      <sz val="10"/>
      <color rgb="FFFF6600"/>
      <name val="Arial"/>
      <family val="2"/>
    </font>
    <font>
      <u/>
      <sz val="9"/>
      <color rgb="FFFF6600"/>
      <name val="Arial"/>
      <family val="2"/>
    </font>
    <font>
      <u/>
      <sz val="10"/>
      <color rgb="FFFF6600"/>
      <name val="Arial"/>
      <family val="2"/>
    </font>
    <font>
      <sz val="8"/>
      <color rgb="FFFF6600"/>
      <name val="Arial"/>
      <family val="2"/>
    </font>
    <font>
      <u/>
      <sz val="10"/>
      <color theme="1" tint="0.499984740745262"/>
      <name val="Arial"/>
      <family val="2"/>
    </font>
    <font>
      <sz val="8"/>
      <color theme="3" tint="0.39997558519241921"/>
      <name val="Arial"/>
      <family val="2"/>
    </font>
    <font>
      <b/>
      <sz val="10"/>
      <color theme="3" tint="0.39997558519241921"/>
      <name val="Arial"/>
      <family val="2"/>
    </font>
    <font>
      <b/>
      <sz val="11"/>
      <color theme="7" tint="-0.249977111117893"/>
      <name val="Arial"/>
      <family val="2"/>
    </font>
    <font>
      <u/>
      <sz val="9"/>
      <color theme="7" tint="-0.249977111117893"/>
      <name val="Arial"/>
      <family val="2"/>
    </font>
    <font>
      <b/>
      <sz val="11"/>
      <color theme="3" tint="0.39997558519241921"/>
      <name val="Arial"/>
      <family val="2"/>
    </font>
    <font>
      <u/>
      <sz val="9"/>
      <color theme="3" tint="0.39997558519241921"/>
      <name val="Arial"/>
      <family val="2"/>
    </font>
    <font>
      <u/>
      <sz val="10"/>
      <color theme="3" tint="0.39997558519241921"/>
      <name val="Arial"/>
      <family val="2"/>
    </font>
    <font>
      <sz val="9"/>
      <color theme="3" tint="0.39997558519241921"/>
      <name val="Arial"/>
      <family val="2"/>
    </font>
    <font>
      <sz val="11"/>
      <color theme="1" tint="0.34998626667073579"/>
      <name val="Arial"/>
      <family val="2"/>
    </font>
    <font>
      <b/>
      <sz val="10"/>
      <color theme="1" tint="0.14999847407452621"/>
      <name val="Arial"/>
      <family val="2"/>
    </font>
    <font>
      <b/>
      <sz val="8"/>
      <color theme="0"/>
      <name val="Arial"/>
      <family val="2"/>
    </font>
    <font>
      <u/>
      <sz val="10"/>
      <color theme="0" tint="-0.499984740745262"/>
      <name val="Arial"/>
      <family val="2"/>
    </font>
    <font>
      <b/>
      <sz val="11"/>
      <color theme="1" tint="0.34998626667073579"/>
      <name val="Arial"/>
      <family val="2"/>
    </font>
    <font>
      <sz val="9"/>
      <color theme="1" tint="0.34998626667073579"/>
      <name val="Arial"/>
      <family val="2"/>
    </font>
    <font>
      <b/>
      <sz val="10"/>
      <color theme="1" tint="0.34998626667073579"/>
      <name val="Arial"/>
      <family val="2"/>
    </font>
    <font>
      <b/>
      <sz val="10"/>
      <color theme="7" tint="-0.249977111117893"/>
      <name val="Arial"/>
      <family val="2"/>
    </font>
    <font>
      <sz val="11"/>
      <color theme="7" tint="-0.249977111117893"/>
      <name val="Arial"/>
      <family val="2"/>
    </font>
    <font>
      <b/>
      <sz val="18"/>
      <color theme="0"/>
      <name val="Arial"/>
      <family val="2"/>
    </font>
    <font>
      <u/>
      <sz val="9"/>
      <color theme="1" tint="0.499984740745262"/>
      <name val="Arial"/>
      <family val="2"/>
    </font>
    <font>
      <u/>
      <sz val="10"/>
      <color theme="7" tint="-0.249977111117893"/>
      <name val="Arial"/>
      <family val="2"/>
    </font>
    <font>
      <u/>
      <sz val="9"/>
      <color theme="1" tint="0.34998626667073579"/>
      <name val="Arial"/>
      <family val="2"/>
    </font>
    <font>
      <sz val="10"/>
      <color rgb="FF008080"/>
      <name val="Arial"/>
      <family val="2"/>
    </font>
    <font>
      <sz val="11"/>
      <color rgb="FF009999"/>
      <name val="Arial"/>
      <family val="2"/>
    </font>
    <font>
      <b/>
      <sz val="14"/>
      <color theme="0"/>
      <name val="Arial"/>
      <family val="2"/>
    </font>
    <font>
      <b/>
      <sz val="16"/>
      <color theme="1" tint="0.34998626667073579"/>
      <name val="Arial"/>
      <family val="2"/>
    </font>
    <font>
      <b/>
      <sz val="28"/>
      <color rgb="FF008080"/>
      <name val="Arial"/>
      <family val="2"/>
    </font>
    <font>
      <sz val="11"/>
      <color theme="1" tint="0.14999847407452621"/>
      <name val="Arial"/>
      <family val="2"/>
    </font>
    <font>
      <b/>
      <sz val="13"/>
      <color theme="1" tint="0.34998626667073579"/>
      <name val="Arial"/>
      <family val="2"/>
    </font>
    <font>
      <sz val="8"/>
      <color theme="7" tint="-0.249977111117893"/>
      <name val="Arial"/>
      <family val="2"/>
    </font>
    <font>
      <b/>
      <sz val="11"/>
      <color theme="1" tint="0.249977111117893"/>
      <name val="Arial"/>
      <family val="2"/>
    </font>
    <font>
      <i/>
      <sz val="11"/>
      <color theme="1" tint="0.249977111117893"/>
      <name val="Arial"/>
      <family val="2"/>
    </font>
    <font>
      <i/>
      <sz val="10"/>
      <color theme="1" tint="0.249977111117893"/>
      <name val="Arial"/>
      <family val="2"/>
    </font>
    <font>
      <u/>
      <sz val="10"/>
      <color theme="1" tint="0.249977111117893"/>
      <name val="Arial"/>
      <family val="2"/>
    </font>
    <font>
      <b/>
      <sz val="10"/>
      <color rgb="FF009999"/>
      <name val="Arial"/>
      <family val="2"/>
    </font>
    <font>
      <sz val="10"/>
      <color rgb="FFFF0000"/>
      <name val="Arial"/>
      <family val="2"/>
    </font>
    <font>
      <b/>
      <sz val="9"/>
      <color theme="1" tint="0.34998626667073579"/>
      <name val="Arial"/>
      <family val="2"/>
    </font>
    <font>
      <b/>
      <sz val="8"/>
      <color theme="1" tint="0.34998626667073579"/>
      <name val="Arial"/>
      <family val="2"/>
    </font>
    <font>
      <sz val="7"/>
      <color theme="1" tint="0.34998626667073579"/>
      <name val="Arial"/>
      <family val="2"/>
    </font>
    <font>
      <sz val="8"/>
      <color theme="1"/>
      <name val="Arial"/>
      <family val="2"/>
    </font>
    <font>
      <sz val="9"/>
      <color theme="0"/>
      <name val="Arial"/>
      <family val="2"/>
    </font>
    <font>
      <sz val="8"/>
      <color theme="0"/>
      <name val="Arial"/>
      <family val="2"/>
    </font>
    <font>
      <sz val="9"/>
      <color theme="1" tint="0.14999847407452621"/>
      <name val="Arial"/>
      <family val="2"/>
    </font>
    <font>
      <b/>
      <sz val="9"/>
      <color theme="1"/>
      <name val="Arial"/>
      <family val="2"/>
    </font>
    <font>
      <sz val="8"/>
      <color rgb="FFFF0000"/>
      <name val="Arial"/>
      <family val="2"/>
    </font>
    <font>
      <sz val="9"/>
      <color rgb="FFFF0000"/>
      <name val="Arial"/>
      <family val="2"/>
    </font>
    <font>
      <sz val="9"/>
      <color theme="1" tint="0.249977111117893"/>
      <name val="Calibri"/>
      <family val="2"/>
    </font>
    <font>
      <b/>
      <sz val="10"/>
      <color rgb="FFFF0000"/>
      <name val="Arial"/>
      <family val="2"/>
    </font>
    <font>
      <i/>
      <sz val="8"/>
      <color rgb="FFFF6600"/>
      <name val="Arial"/>
      <family val="2"/>
    </font>
    <font>
      <b/>
      <i/>
      <sz val="10"/>
      <color indexed="9"/>
      <name val="Arial"/>
      <family val="2"/>
    </font>
    <font>
      <sz val="8"/>
      <color theme="1" tint="0.249977111117893"/>
      <name val="Arial"/>
      <family val="2"/>
    </font>
    <font>
      <sz val="9"/>
      <color theme="7" tint="-0.249977111117893"/>
      <name val="Arial"/>
      <family val="2"/>
    </font>
    <font>
      <b/>
      <sz val="9"/>
      <color theme="7" tint="-0.249977111117893"/>
      <name val="Arial"/>
      <family val="2"/>
    </font>
    <font>
      <b/>
      <sz val="10"/>
      <name val="Arial"/>
      <family val="2"/>
    </font>
    <font>
      <b/>
      <sz val="9"/>
      <color theme="3" tint="0.39997558519241921"/>
      <name val="Arial"/>
      <family val="2"/>
    </font>
    <font>
      <sz val="10"/>
      <color theme="3" tint="0.39997558519241921"/>
      <name val="Arial"/>
      <family val="2"/>
    </font>
    <font>
      <sz val="8"/>
      <color theme="1" tint="0.34998626667073579"/>
      <name val="Calibri"/>
      <family val="2"/>
    </font>
    <font>
      <sz val="8.5"/>
      <color theme="1" tint="0.249977111117893"/>
      <name val="Arial"/>
      <family val="2"/>
    </font>
    <font>
      <b/>
      <sz val="10"/>
      <color theme="1"/>
      <name val="Calibri"/>
      <family val="2"/>
    </font>
    <font>
      <sz val="8"/>
      <color rgb="FF008080"/>
      <name val="Arial"/>
      <family val="2"/>
    </font>
    <font>
      <i/>
      <sz val="7"/>
      <color theme="1" tint="0.499984740745262"/>
      <name val="Arial"/>
      <family val="2"/>
    </font>
    <font>
      <sz val="10"/>
      <color theme="1" tint="0.499984740745262"/>
      <name val="Arial"/>
      <family val="2"/>
    </font>
    <font>
      <i/>
      <sz val="8"/>
      <color theme="1" tint="0.499984740745262"/>
      <name val="Arial"/>
      <family val="2"/>
    </font>
    <font>
      <b/>
      <sz val="11"/>
      <color rgb="FFB4BD63"/>
      <name val="Arial"/>
      <family val="2"/>
    </font>
    <font>
      <u/>
      <sz val="9"/>
      <color rgb="FFB4BD63"/>
      <name val="Arial"/>
      <family val="2"/>
    </font>
    <font>
      <u/>
      <sz val="10"/>
      <color rgb="FFB4BD63"/>
      <name val="Arial"/>
      <family val="2"/>
    </font>
    <font>
      <sz val="9"/>
      <color theme="1"/>
      <name val="Calibri"/>
      <family val="2"/>
      <scheme val="minor"/>
    </font>
    <font>
      <b/>
      <sz val="18"/>
      <color theme="0" tint="-4.9989318521683403E-2"/>
      <name val="Arial"/>
      <family val="2"/>
    </font>
    <font>
      <b/>
      <sz val="14"/>
      <color rgb="FF008080"/>
      <name val="Arial"/>
      <family val="2"/>
    </font>
    <font>
      <b/>
      <u/>
      <sz val="14"/>
      <color theme="1" tint="0.249977111117893"/>
      <name val="Arial"/>
      <family val="2"/>
    </font>
    <font>
      <b/>
      <sz val="20"/>
      <color theme="0"/>
      <name val="Arial"/>
      <family val="2"/>
    </font>
    <font>
      <sz val="10"/>
      <color theme="8" tint="-0.249977111117893"/>
      <name val="Arial"/>
      <family val="2"/>
    </font>
    <font>
      <b/>
      <sz val="11"/>
      <color theme="8" tint="-0.249977111117893"/>
      <name val="Arial"/>
      <family val="2"/>
    </font>
    <font>
      <sz val="8"/>
      <color theme="8" tint="-0.249977111117893"/>
      <name val="Arial"/>
      <family val="2"/>
    </font>
    <font>
      <b/>
      <sz val="8"/>
      <color theme="3" tint="0.39997558519241921"/>
      <name val="Arial"/>
      <family val="2"/>
    </font>
    <font>
      <sz val="12"/>
      <name val="Arial"/>
      <family val="2"/>
    </font>
    <font>
      <b/>
      <u/>
      <sz val="10"/>
      <color theme="4" tint="-0.499984740745262"/>
      <name val="Arial"/>
      <family val="2"/>
    </font>
    <font>
      <sz val="10"/>
      <color theme="9"/>
      <name val="Arial"/>
      <family val="2"/>
    </font>
    <font>
      <sz val="9"/>
      <color rgb="FF008080"/>
      <name val="Arial"/>
      <family val="2"/>
    </font>
    <font>
      <b/>
      <u/>
      <sz val="10"/>
      <color rgb="FF008080"/>
      <name val="Arial"/>
      <family val="2"/>
    </font>
    <font>
      <b/>
      <u/>
      <sz val="10"/>
      <color rgb="FF333333"/>
      <name val="Arial"/>
      <family val="2"/>
    </font>
    <font>
      <b/>
      <i/>
      <sz val="11"/>
      <color rgb="FF008080"/>
      <name val="Arial"/>
      <family val="2"/>
    </font>
    <font>
      <b/>
      <u/>
      <sz val="11"/>
      <name val="Calibri"/>
      <family val="2"/>
    </font>
    <font>
      <sz val="11"/>
      <color rgb="FF0E4967"/>
      <name val="Tahoma"/>
      <family val="2"/>
    </font>
    <font>
      <u/>
      <sz val="10"/>
      <color theme="3" tint="-0.249977111117893"/>
      <name val="Arial"/>
      <family val="2"/>
    </font>
    <font>
      <u/>
      <sz val="10"/>
      <color theme="4" tint="-0.499984740745262"/>
      <name val="Arial"/>
      <family val="2"/>
    </font>
    <font>
      <u/>
      <sz val="10"/>
      <color theme="3" tint="-0.499984740745262"/>
      <name val="Arial"/>
      <family val="2"/>
    </font>
  </fonts>
  <fills count="28">
    <fill>
      <patternFill patternType="none"/>
    </fill>
    <fill>
      <patternFill patternType="gray125"/>
    </fill>
    <fill>
      <patternFill patternType="solid">
        <fgColor theme="0"/>
        <bgColor indexed="64"/>
      </patternFill>
    </fill>
    <fill>
      <patternFill patternType="solid">
        <fgColor rgb="FF008080"/>
        <bgColor indexed="64"/>
      </patternFill>
    </fill>
    <fill>
      <patternFill patternType="solid">
        <fgColor indexed="9"/>
        <bgColor indexed="64"/>
      </patternFill>
    </fill>
    <fill>
      <patternFill patternType="solid">
        <fgColor indexed="21"/>
        <bgColor indexed="64"/>
      </patternFill>
    </fill>
    <fill>
      <patternFill patternType="solid">
        <fgColor theme="6" tint="0.79998168889431442"/>
        <bgColor indexed="64"/>
      </patternFill>
    </fill>
    <fill>
      <patternFill patternType="solid">
        <fgColor rgb="FFFF0000"/>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7" tint="-0.249977111117893"/>
        <bgColor indexed="64"/>
      </patternFill>
    </fill>
    <fill>
      <patternFill patternType="solid">
        <fgColor rgb="FF009999"/>
        <bgColor indexed="64"/>
      </patternFill>
    </fill>
    <fill>
      <patternFill patternType="solid">
        <fgColor rgb="FF9179A7"/>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EBE7EF"/>
        <bgColor indexed="64"/>
      </patternFill>
    </fill>
    <fill>
      <patternFill patternType="solid">
        <fgColor rgb="FFCCFFCC"/>
        <bgColor indexed="64"/>
      </patternFill>
    </fill>
    <fill>
      <patternFill patternType="solid">
        <fgColor rgb="FFFFC000"/>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rgb="FFB4BD63"/>
        <bgColor indexed="64"/>
      </patternFill>
    </fill>
    <fill>
      <patternFill patternType="solid">
        <fgColor rgb="FFDEE0B6"/>
        <bgColor indexed="64"/>
      </patternFill>
    </fill>
    <fill>
      <patternFill patternType="solid">
        <fgColor theme="0" tint="-0.249977111117893"/>
        <bgColor indexed="64"/>
      </patternFill>
    </fill>
    <fill>
      <patternFill patternType="solid">
        <fgColor rgb="FF33CCCC"/>
        <bgColor indexed="64"/>
      </patternFill>
    </fill>
    <fill>
      <patternFill patternType="solid">
        <fgColor theme="6" tint="0.59999389629810485"/>
        <bgColor indexed="64"/>
      </patternFill>
    </fill>
  </fills>
  <borders count="78">
    <border>
      <left/>
      <right/>
      <top/>
      <bottom/>
      <diagonal/>
    </border>
    <border>
      <left style="thick">
        <color rgb="FF008080"/>
      </left>
      <right/>
      <top style="thick">
        <color rgb="FF008080"/>
      </top>
      <bottom/>
      <diagonal/>
    </border>
    <border>
      <left/>
      <right/>
      <top style="thick">
        <color rgb="FF008080"/>
      </top>
      <bottom/>
      <diagonal/>
    </border>
    <border>
      <left/>
      <right style="thick">
        <color rgb="FF008080"/>
      </right>
      <top style="thick">
        <color rgb="FF008080"/>
      </top>
      <bottom/>
      <diagonal/>
    </border>
    <border>
      <left style="thick">
        <color rgb="FF008080"/>
      </left>
      <right/>
      <top/>
      <bottom/>
      <diagonal/>
    </border>
    <border>
      <left/>
      <right style="thick">
        <color rgb="FF008080"/>
      </right>
      <top/>
      <bottom/>
      <diagonal/>
    </border>
    <border>
      <left style="thick">
        <color rgb="FF008080"/>
      </left>
      <right/>
      <top/>
      <bottom style="thick">
        <color rgb="FF008080"/>
      </bottom>
      <diagonal/>
    </border>
    <border>
      <left/>
      <right/>
      <top/>
      <bottom style="thick">
        <color rgb="FF008080"/>
      </bottom>
      <diagonal/>
    </border>
    <border>
      <left/>
      <right style="thick">
        <color rgb="FF008080"/>
      </right>
      <top/>
      <bottom style="thick">
        <color rgb="FF008080"/>
      </bottom>
      <diagonal/>
    </border>
    <border>
      <left/>
      <right/>
      <top style="thin">
        <color indexed="55"/>
      </top>
      <bottom/>
      <diagonal/>
    </border>
    <border>
      <left/>
      <right/>
      <top/>
      <bottom style="medium">
        <color indexed="21"/>
      </bottom>
      <diagonal/>
    </border>
    <border>
      <left/>
      <right/>
      <top/>
      <bottom style="thick">
        <color theme="3" tint="0.39994506668294322"/>
      </bottom>
      <diagonal/>
    </border>
    <border>
      <left/>
      <right/>
      <top/>
      <bottom style="medium">
        <color theme="3" tint="0.399945066682943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style="thin">
        <color theme="0" tint="-0.24994659260841701"/>
      </top>
      <bottom style="thin">
        <color theme="0" tint="-0.24994659260841701"/>
      </bottom>
      <diagonal/>
    </border>
    <border>
      <left/>
      <right/>
      <top/>
      <bottom style="thick">
        <color rgb="FFFF6600"/>
      </bottom>
      <diagonal/>
    </border>
    <border>
      <left/>
      <right/>
      <top/>
      <bottom style="medium">
        <color rgb="FFFF6600"/>
      </bottom>
      <diagonal/>
    </border>
    <border>
      <left/>
      <right/>
      <top/>
      <bottom style="thick">
        <color theme="7"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ck">
        <color theme="0"/>
      </right>
      <top/>
      <bottom/>
      <diagonal/>
    </border>
    <border>
      <left style="thick">
        <color theme="0"/>
      </left>
      <right style="thick">
        <color theme="0"/>
      </right>
      <top/>
      <bottom/>
      <diagonal/>
    </border>
    <border>
      <left style="thick">
        <color theme="0"/>
      </left>
      <right/>
      <top/>
      <bottom/>
      <diagonal/>
    </border>
    <border>
      <left/>
      <right/>
      <top/>
      <bottom style="thin">
        <color theme="0" tint="-0.24994659260841701"/>
      </bottom>
      <diagonal/>
    </border>
    <border>
      <left/>
      <right/>
      <top style="medium">
        <color rgb="FF008080"/>
      </top>
      <bottom/>
      <diagonal/>
    </border>
    <border>
      <left/>
      <right/>
      <top style="medium">
        <color rgb="FFFF6600"/>
      </top>
      <bottom/>
      <diagonal/>
    </border>
    <border>
      <left/>
      <right/>
      <top style="medium">
        <color theme="7" tint="-0.24994659260841701"/>
      </top>
      <bottom/>
      <diagonal/>
    </border>
    <border>
      <left/>
      <right/>
      <top style="medium">
        <color theme="3" tint="0.39994506668294322"/>
      </top>
      <bottom/>
      <diagonal/>
    </border>
    <border>
      <left/>
      <right/>
      <top/>
      <bottom style="medium">
        <color theme="7"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24994659260841701"/>
      </left>
      <right style="thin">
        <color theme="0" tint="-0.24994659260841701"/>
      </right>
      <top/>
      <bottom style="thin">
        <color theme="0" tint="-4.9989318521683403E-2"/>
      </bottom>
      <diagonal/>
    </border>
    <border>
      <left style="double">
        <color theme="0" tint="-0.24994659260841701"/>
      </left>
      <right style="thin">
        <color theme="0" tint="-0.24994659260841701"/>
      </right>
      <top style="thin">
        <color theme="0" tint="-0.24994659260841701"/>
      </top>
      <bottom style="thin">
        <color theme="0" tint="-0.24994659260841701"/>
      </bottom>
      <diagonal/>
    </border>
    <border>
      <left style="double">
        <color theme="0" tint="-0.24994659260841701"/>
      </left>
      <right style="thin">
        <color theme="0" tint="-0.24994659260841701"/>
      </right>
      <top style="thin">
        <color theme="0" tint="-0.24994659260841701"/>
      </top>
      <bottom/>
      <diagonal/>
    </border>
    <border>
      <left style="double">
        <color theme="0" tint="-0.24994659260841701"/>
      </left>
      <right style="thin">
        <color theme="0" tint="-0.24994659260841701"/>
      </right>
      <top/>
      <bottom/>
      <diagonal/>
    </border>
    <border>
      <left style="double">
        <color theme="0" tint="-0.24994659260841701"/>
      </left>
      <right style="thin">
        <color theme="0" tint="-0.24994659260841701"/>
      </right>
      <top/>
      <bottom style="thin">
        <color theme="0" tint="-0.24994659260841701"/>
      </bottom>
      <diagonal/>
    </border>
    <border>
      <left style="double">
        <color theme="0" tint="-0.24994659260841701"/>
      </left>
      <right/>
      <top style="thin">
        <color theme="0" tint="-0.24994659260841701"/>
      </top>
      <bottom style="thin">
        <color theme="0" tint="-0.2499465926084170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3743705557422"/>
      </top>
      <bottom/>
      <diagonal/>
    </border>
    <border>
      <left/>
      <right/>
      <top style="thin">
        <color theme="0" tint="-0.14993743705557422"/>
      </top>
      <bottom/>
      <diagonal/>
    </border>
    <border>
      <left/>
      <right style="thin">
        <color theme="0" tint="-0.14996795556505021"/>
      </right>
      <top style="thin">
        <color theme="0" tint="-0.14993743705557422"/>
      </top>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style="thin">
        <color theme="0" tint="-0.14993743705557422"/>
      </left>
      <right/>
      <top/>
      <bottom/>
      <diagonal/>
    </border>
    <border>
      <left/>
      <right style="thin">
        <color theme="0" tint="-0.14993743705557422"/>
      </right>
      <top style="thin">
        <color theme="0" tint="-0.14993743705557422"/>
      </top>
      <bottom/>
      <diagonal/>
    </border>
    <border>
      <left/>
      <right style="thin">
        <color theme="0" tint="-0.14993743705557422"/>
      </right>
      <top/>
      <bottom/>
      <diagonal/>
    </border>
    <border>
      <left/>
      <right style="thin">
        <color theme="0" tint="-0.14993743705557422"/>
      </right>
      <top/>
      <bottom style="thin">
        <color theme="0" tint="-0.14993743705557422"/>
      </bottom>
      <diagonal/>
    </border>
    <border>
      <left style="thin">
        <color theme="0" tint="-0.14993743705557422"/>
      </left>
      <right/>
      <top style="thin">
        <color theme="0" tint="-0.14996795556505021"/>
      </top>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style="thin">
        <color theme="0" tint="-0.14990691854609822"/>
      </right>
      <top style="thin">
        <color theme="0" tint="-0.14993743705557422"/>
      </top>
      <bottom style="thin">
        <color theme="0" tint="-0.14990691854609822"/>
      </bottom>
      <diagonal/>
    </border>
    <border>
      <left style="thin">
        <color theme="0" tint="-0.14993743705557422"/>
      </left>
      <right/>
      <top/>
      <bottom style="thin">
        <color theme="0" tint="-0.14996795556505021"/>
      </bottom>
      <diagonal/>
    </border>
    <border>
      <left/>
      <right/>
      <top/>
      <bottom style="thick">
        <color rgb="FFB4BD63"/>
      </bottom>
      <diagonal/>
    </border>
    <border>
      <left/>
      <right/>
      <top style="medium">
        <color rgb="FFB4BD63"/>
      </top>
      <bottom/>
      <diagonal/>
    </border>
  </borders>
  <cellStyleXfs count="2">
    <xf numFmtId="0" fontId="0" fillId="0" borderId="0"/>
    <xf numFmtId="0" fontId="1" fillId="0" borderId="0" applyNumberFormat="0" applyFill="0" applyBorder="0" applyAlignment="0" applyProtection="0">
      <alignment vertical="top"/>
      <protection locked="0"/>
    </xf>
  </cellStyleXfs>
  <cellXfs count="988">
    <xf numFmtId="0" fontId="0" fillId="0" borderId="0" xfId="0"/>
    <xf numFmtId="0" fontId="2" fillId="2" borderId="0" xfId="0" applyFont="1" applyFill="1" applyAlignment="1">
      <alignment horizontal="center" vertical="center"/>
    </xf>
    <xf numFmtId="0" fontId="3" fillId="4" borderId="0" xfId="0" applyFont="1" applyFill="1"/>
    <xf numFmtId="0" fontId="3" fillId="4" borderId="0" xfId="0" applyFont="1" applyFill="1" applyAlignment="1">
      <alignment horizontal="right"/>
    </xf>
    <xf numFmtId="0" fontId="4" fillId="4" borderId="0" xfId="0" applyFont="1" applyFill="1" applyAlignment="1">
      <alignment horizontal="right"/>
    </xf>
    <xf numFmtId="0" fontId="3" fillId="2" borderId="0" xfId="0" applyFont="1" applyFill="1"/>
    <xf numFmtId="0" fontId="6" fillId="0" borderId="0" xfId="0" applyFont="1"/>
    <xf numFmtId="0" fontId="7" fillId="0" borderId="0" xfId="0" applyFont="1" applyAlignment="1">
      <alignment wrapText="1" shrinkToFit="1"/>
    </xf>
    <xf numFmtId="0" fontId="7" fillId="0" borderId="0" xfId="0" applyFont="1"/>
    <xf numFmtId="0" fontId="8" fillId="0" borderId="0" xfId="0" applyFont="1"/>
    <xf numFmtId="165" fontId="7" fillId="0" borderId="0" xfId="0" applyNumberFormat="1" applyFont="1"/>
    <xf numFmtId="165" fontId="7" fillId="17" borderId="0" xfId="0" applyNumberFormat="1" applyFont="1" applyFill="1"/>
    <xf numFmtId="0" fontId="7" fillId="0" borderId="0" xfId="0" applyFont="1" applyBorder="1"/>
    <xf numFmtId="0" fontId="7" fillId="17" borderId="0" xfId="0" applyFont="1" applyFill="1"/>
    <xf numFmtId="165" fontId="7" fillId="0" borderId="0" xfId="0" applyNumberFormat="1" applyFont="1" applyBorder="1"/>
    <xf numFmtId="17" fontId="7" fillId="0" borderId="0" xfId="0" applyNumberFormat="1" applyFont="1" applyAlignment="1">
      <alignment horizontal="center"/>
    </xf>
    <xf numFmtId="165" fontId="8" fillId="0" borderId="0" xfId="0" applyNumberFormat="1" applyFont="1"/>
    <xf numFmtId="0" fontId="7" fillId="0" borderId="0" xfId="0" applyFont="1" applyAlignment="1">
      <alignment horizontal="left"/>
    </xf>
    <xf numFmtId="49" fontId="7" fillId="0" borderId="0" xfId="0" applyNumberFormat="1" applyFont="1"/>
    <xf numFmtId="0" fontId="6" fillId="2" borderId="0" xfId="0" applyFont="1" applyFill="1"/>
    <xf numFmtId="0" fontId="6" fillId="2" borderId="7" xfId="0" applyFont="1" applyFill="1" applyBorder="1"/>
    <xf numFmtId="0" fontId="10" fillId="2" borderId="0" xfId="1" applyFont="1" applyFill="1" applyAlignment="1" applyProtection="1"/>
    <xf numFmtId="0" fontId="6" fillId="4" borderId="0" xfId="0" applyFont="1" applyFill="1"/>
    <xf numFmtId="164" fontId="6" fillId="0" borderId="0" xfId="0" applyNumberFormat="1" applyFont="1"/>
    <xf numFmtId="0" fontId="14" fillId="2" borderId="0" xfId="0" applyFont="1" applyFill="1"/>
    <xf numFmtId="0" fontId="18" fillId="2" borderId="0" xfId="0" applyFont="1" applyFill="1" applyAlignment="1">
      <alignment horizontal="right"/>
    </xf>
    <xf numFmtId="0" fontId="12" fillId="2" borderId="0" xfId="0" applyFont="1" applyFill="1" applyBorder="1" applyAlignment="1"/>
    <xf numFmtId="0" fontId="12" fillId="2" borderId="0" xfId="0" applyFont="1" applyFill="1" applyAlignment="1">
      <alignment horizontal="left"/>
    </xf>
    <xf numFmtId="0" fontId="12" fillId="2" borderId="0" xfId="0" applyFont="1" applyFill="1" applyAlignment="1"/>
    <xf numFmtId="3" fontId="15" fillId="2" borderId="0" xfId="0" applyNumberFormat="1" applyFont="1" applyFill="1" applyBorder="1" applyAlignment="1">
      <alignment horizontal="right" vertical="center"/>
    </xf>
    <xf numFmtId="3" fontId="17" fillId="2" borderId="0" xfId="0" applyNumberFormat="1" applyFont="1" applyFill="1" applyBorder="1" applyAlignment="1">
      <alignment horizontal="right" vertical="center"/>
    </xf>
    <xf numFmtId="0" fontId="22" fillId="2" borderId="0" xfId="0" applyFont="1" applyFill="1" applyAlignment="1">
      <alignment horizontal="left"/>
    </xf>
    <xf numFmtId="0" fontId="25" fillId="2" borderId="0" xfId="1" applyFont="1" applyFill="1" applyAlignment="1" applyProtection="1"/>
    <xf numFmtId="2" fontId="21" fillId="6" borderId="20" xfId="0" applyNumberFormat="1" applyFont="1" applyFill="1" applyBorder="1" applyAlignment="1">
      <alignment horizontal="center" vertical="center"/>
    </xf>
    <xf numFmtId="2" fontId="21" fillId="6" borderId="23" xfId="0" applyNumberFormat="1" applyFont="1" applyFill="1" applyBorder="1" applyAlignment="1">
      <alignment horizontal="center" vertical="center"/>
    </xf>
    <xf numFmtId="2" fontId="21" fillId="6" borderId="21" xfId="0" applyNumberFormat="1" applyFont="1" applyFill="1" applyBorder="1" applyAlignment="1">
      <alignment horizontal="center" vertical="center"/>
    </xf>
    <xf numFmtId="0" fontId="15" fillId="4" borderId="22" xfId="0" applyFont="1" applyFill="1" applyBorder="1" applyAlignment="1">
      <alignment vertical="center"/>
    </xf>
    <xf numFmtId="3" fontId="23" fillId="4" borderId="28" xfId="0" applyNumberFormat="1" applyFont="1" applyFill="1" applyBorder="1" applyAlignment="1">
      <alignment horizontal="right" vertical="center"/>
    </xf>
    <xf numFmtId="3" fontId="23" fillId="4" borderId="29" xfId="0" applyNumberFormat="1" applyFont="1" applyFill="1" applyBorder="1" applyAlignment="1">
      <alignment horizontal="right" vertical="center"/>
    </xf>
    <xf numFmtId="3" fontId="23" fillId="4" borderId="30" xfId="0" applyNumberFormat="1" applyFont="1" applyFill="1" applyBorder="1" applyAlignment="1">
      <alignment horizontal="right" vertical="center"/>
    </xf>
    <xf numFmtId="3" fontId="23" fillId="6" borderId="14" xfId="0" applyNumberFormat="1" applyFont="1" applyFill="1" applyBorder="1" applyAlignment="1">
      <alignment horizontal="right" vertical="center"/>
    </xf>
    <xf numFmtId="3" fontId="23" fillId="6" borderId="0" xfId="0" applyNumberFormat="1" applyFont="1" applyFill="1" applyBorder="1" applyAlignment="1">
      <alignment horizontal="right" vertical="center"/>
    </xf>
    <xf numFmtId="3" fontId="23" fillId="6" borderId="15" xfId="0" applyNumberFormat="1" applyFont="1" applyFill="1" applyBorder="1" applyAlignment="1">
      <alignment horizontal="right" vertical="center"/>
    </xf>
    <xf numFmtId="3" fontId="31" fillId="4" borderId="16" xfId="0" applyNumberFormat="1" applyFont="1" applyFill="1" applyBorder="1" applyAlignment="1">
      <alignment horizontal="right" vertical="center"/>
    </xf>
    <xf numFmtId="3" fontId="31" fillId="4" borderId="34" xfId="0" applyNumberFormat="1" applyFont="1" applyFill="1" applyBorder="1" applyAlignment="1">
      <alignment horizontal="right" vertical="center"/>
    </xf>
    <xf numFmtId="3" fontId="31" fillId="4" borderId="17" xfId="0" applyNumberFormat="1" applyFont="1" applyFill="1" applyBorder="1" applyAlignment="1">
      <alignment horizontal="right" vertical="center"/>
    </xf>
    <xf numFmtId="0" fontId="32" fillId="2" borderId="0" xfId="1" applyFont="1" applyFill="1" applyAlignment="1" applyProtection="1"/>
    <xf numFmtId="0" fontId="20" fillId="3" borderId="20" xfId="0" applyFont="1" applyFill="1" applyBorder="1" applyAlignment="1">
      <alignment horizontal="left" vertical="center"/>
    </xf>
    <xf numFmtId="0" fontId="34" fillId="3" borderId="13" xfId="0" applyFont="1" applyFill="1" applyBorder="1" applyAlignment="1">
      <alignment horizontal="center" vertical="center"/>
    </xf>
    <xf numFmtId="0" fontId="34" fillId="3" borderId="21" xfId="0" applyFont="1" applyFill="1" applyBorder="1" applyAlignment="1">
      <alignment horizontal="center" vertical="center"/>
    </xf>
    <xf numFmtId="0" fontId="36" fillId="2" borderId="14" xfId="0" applyFont="1" applyFill="1" applyBorder="1" applyAlignment="1">
      <alignment horizontal="left" vertical="center" indent="1"/>
    </xf>
    <xf numFmtId="165" fontId="15" fillId="2" borderId="18" xfId="0" applyNumberFormat="1" applyFont="1" applyFill="1" applyBorder="1" applyAlignment="1">
      <alignment horizontal="right" vertical="center" indent="1"/>
    </xf>
    <xf numFmtId="165" fontId="15" fillId="2" borderId="14" xfId="0" applyNumberFormat="1" applyFont="1" applyFill="1" applyBorder="1" applyAlignment="1">
      <alignment horizontal="right" vertical="center" indent="1"/>
    </xf>
    <xf numFmtId="165" fontId="15" fillId="2" borderId="15" xfId="0" applyNumberFormat="1" applyFont="1" applyFill="1" applyBorder="1" applyAlignment="1">
      <alignment horizontal="right" vertical="center" indent="1"/>
    </xf>
    <xf numFmtId="0" fontId="35" fillId="6" borderId="14" xfId="0" applyFont="1" applyFill="1" applyBorder="1" applyAlignment="1">
      <alignment horizontal="left" indent="2"/>
    </xf>
    <xf numFmtId="165" fontId="15" fillId="6" borderId="0" xfId="0" applyNumberFormat="1" applyFont="1" applyFill="1" applyBorder="1" applyAlignment="1">
      <alignment horizontal="right" indent="2"/>
    </xf>
    <xf numFmtId="165" fontId="15" fillId="6" borderId="15" xfId="0" applyNumberFormat="1" applyFont="1" applyFill="1" applyBorder="1" applyAlignment="1">
      <alignment horizontal="right" indent="2"/>
    </xf>
    <xf numFmtId="0" fontId="36" fillId="2" borderId="16" xfId="0" applyFont="1" applyFill="1" applyBorder="1" applyAlignment="1">
      <alignment horizontal="left" vertical="center" indent="1"/>
    </xf>
    <xf numFmtId="165" fontId="15" fillId="2" borderId="19" xfId="0" applyNumberFormat="1" applyFont="1" applyFill="1" applyBorder="1" applyAlignment="1">
      <alignment horizontal="right" vertical="center" indent="1"/>
    </xf>
    <xf numFmtId="165" fontId="15" fillId="2" borderId="16" xfId="0" applyNumberFormat="1" applyFont="1" applyFill="1" applyBorder="1" applyAlignment="1">
      <alignment horizontal="right" vertical="center" indent="1"/>
    </xf>
    <xf numFmtId="165" fontId="15" fillId="2" borderId="17" xfId="0" applyNumberFormat="1" applyFont="1" applyFill="1" applyBorder="1" applyAlignment="1">
      <alignment horizontal="right" vertical="center" indent="1"/>
    </xf>
    <xf numFmtId="0" fontId="15" fillId="2" borderId="14" xfId="0" applyFont="1" applyFill="1" applyBorder="1" applyAlignment="1">
      <alignment horizontal="left" vertical="center" indent="1"/>
    </xf>
    <xf numFmtId="0" fontId="15" fillId="2" borderId="14" xfId="0" applyFont="1" applyFill="1" applyBorder="1" applyAlignment="1">
      <alignment horizontal="left" vertical="center" wrapText="1" indent="1"/>
    </xf>
    <xf numFmtId="0" fontId="29" fillId="2" borderId="0" xfId="0" applyFont="1" applyFill="1" applyAlignment="1"/>
    <xf numFmtId="0" fontId="13" fillId="2" borderId="0" xfId="0" applyFont="1" applyFill="1" applyBorder="1" applyAlignment="1">
      <alignment vertical="center"/>
    </xf>
    <xf numFmtId="0" fontId="33" fillId="5" borderId="28" xfId="0" applyFont="1" applyFill="1" applyBorder="1" applyAlignment="1">
      <alignment horizontal="center" vertical="center"/>
    </xf>
    <xf numFmtId="0" fontId="33" fillId="5" borderId="30" xfId="0" applyFont="1" applyFill="1" applyBorder="1" applyAlignment="1">
      <alignment horizontal="center" vertical="center"/>
    </xf>
    <xf numFmtId="0" fontId="33" fillId="5" borderId="29" xfId="0" applyFont="1" applyFill="1" applyBorder="1" applyAlignment="1">
      <alignment horizontal="center" vertical="center"/>
    </xf>
    <xf numFmtId="0" fontId="38" fillId="3" borderId="29" xfId="0" applyFont="1" applyFill="1" applyBorder="1" applyAlignment="1">
      <alignment horizontal="center" vertical="center" wrapText="1" shrinkToFit="1"/>
    </xf>
    <xf numFmtId="0" fontId="39" fillId="0" borderId="0" xfId="0" applyFont="1"/>
    <xf numFmtId="0" fontId="7" fillId="0" borderId="0" xfId="0" applyFont="1" applyFill="1"/>
    <xf numFmtId="0" fontId="7" fillId="0" borderId="0" xfId="0" applyFont="1" applyBorder="1" applyAlignment="1">
      <alignment horizontal="left"/>
    </xf>
    <xf numFmtId="0" fontId="8" fillId="0" borderId="0" xfId="0" applyFont="1" applyAlignment="1">
      <alignment horizontal="center"/>
    </xf>
    <xf numFmtId="0" fontId="8" fillId="0" borderId="0" xfId="0" applyFont="1" applyAlignment="1">
      <alignment horizontal="left"/>
    </xf>
    <xf numFmtId="164" fontId="15" fillId="2" borderId="14" xfId="0" applyNumberFormat="1" applyFont="1" applyFill="1" applyBorder="1" applyAlignment="1">
      <alignment horizontal="right" vertical="center" indent="1"/>
    </xf>
    <xf numFmtId="164" fontId="15" fillId="2" borderId="0" xfId="0" applyNumberFormat="1" applyFont="1" applyFill="1" applyBorder="1" applyAlignment="1">
      <alignment horizontal="right" vertical="center" indent="1"/>
    </xf>
    <xf numFmtId="164" fontId="17" fillId="2" borderId="14" xfId="0" applyNumberFormat="1" applyFont="1" applyFill="1" applyBorder="1" applyAlignment="1">
      <alignment horizontal="right" vertical="center" indent="1"/>
    </xf>
    <xf numFmtId="164" fontId="17" fillId="2" borderId="0" xfId="0" applyNumberFormat="1" applyFont="1" applyFill="1" applyBorder="1" applyAlignment="1">
      <alignment horizontal="right" vertical="center" indent="1"/>
    </xf>
    <xf numFmtId="164" fontId="17" fillId="2" borderId="16" xfId="0" applyNumberFormat="1" applyFont="1" applyFill="1" applyBorder="1" applyAlignment="1">
      <alignment horizontal="right" vertical="center" indent="1"/>
    </xf>
    <xf numFmtId="164" fontId="17" fillId="2" borderId="34" xfId="0" applyNumberFormat="1" applyFont="1" applyFill="1" applyBorder="1" applyAlignment="1">
      <alignment horizontal="right" vertical="center" indent="1"/>
    </xf>
    <xf numFmtId="164" fontId="15" fillId="2" borderId="15" xfId="0" applyNumberFormat="1" applyFont="1" applyFill="1" applyBorder="1" applyAlignment="1">
      <alignment horizontal="right" vertical="center" indent="1"/>
    </xf>
    <xf numFmtId="0" fontId="30" fillId="5" borderId="28" xfId="0" applyFont="1" applyFill="1" applyBorder="1" applyAlignment="1">
      <alignment horizontal="left" vertical="center" indent="1"/>
    </xf>
    <xf numFmtId="2" fontId="21" fillId="6" borderId="13" xfId="0" applyNumberFormat="1" applyFont="1" applyFill="1" applyBorder="1" applyAlignment="1">
      <alignment horizontal="center" vertical="center"/>
    </xf>
    <xf numFmtId="164" fontId="23" fillId="4" borderId="22" xfId="0" applyNumberFormat="1" applyFont="1" applyFill="1" applyBorder="1" applyAlignment="1">
      <alignment horizontal="center" vertical="center"/>
    </xf>
    <xf numFmtId="164" fontId="23" fillId="6" borderId="18" xfId="0" applyNumberFormat="1" applyFont="1" applyFill="1" applyBorder="1" applyAlignment="1">
      <alignment horizontal="center" vertical="center"/>
    </xf>
    <xf numFmtId="164" fontId="31" fillId="4" borderId="19" xfId="0" applyNumberFormat="1" applyFont="1" applyFill="1" applyBorder="1" applyAlignment="1">
      <alignment horizontal="center" vertical="center"/>
    </xf>
    <xf numFmtId="164" fontId="17" fillId="2" borderId="15" xfId="0" applyNumberFormat="1" applyFont="1" applyFill="1" applyBorder="1" applyAlignment="1">
      <alignment horizontal="right" vertical="center" indent="1"/>
    </xf>
    <xf numFmtId="164" fontId="17" fillId="2" borderId="17" xfId="0" applyNumberFormat="1" applyFont="1" applyFill="1" applyBorder="1" applyAlignment="1">
      <alignment horizontal="right" vertical="center" indent="1"/>
    </xf>
    <xf numFmtId="1" fontId="7" fillId="0" borderId="0" xfId="0" applyNumberFormat="1" applyFont="1"/>
    <xf numFmtId="1" fontId="7" fillId="17" borderId="0" xfId="0" applyNumberFormat="1" applyFont="1" applyFill="1"/>
    <xf numFmtId="165" fontId="7" fillId="0" borderId="0" xfId="0" applyNumberFormat="1" applyFont="1" applyFill="1"/>
    <xf numFmtId="0" fontId="34" fillId="2" borderId="0" xfId="0" applyFont="1" applyFill="1" applyBorder="1" applyAlignment="1">
      <alignment horizontal="center" vertical="center"/>
    </xf>
    <xf numFmtId="0" fontId="15" fillId="2" borderId="0" xfId="0" applyFont="1" applyFill="1" applyBorder="1" applyAlignment="1">
      <alignment horizontal="right" indent="1"/>
    </xf>
    <xf numFmtId="0" fontId="17" fillId="2" borderId="0" xfId="0" applyFont="1" applyFill="1" applyBorder="1" applyAlignment="1">
      <alignment horizontal="right" indent="1"/>
    </xf>
    <xf numFmtId="165" fontId="15" fillId="2" borderId="0" xfId="0" applyNumberFormat="1" applyFont="1" applyFill="1" applyBorder="1" applyAlignment="1">
      <alignment horizontal="right" indent="1"/>
    </xf>
    <xf numFmtId="165" fontId="17" fillId="2" borderId="0" xfId="0" applyNumberFormat="1" applyFont="1" applyFill="1" applyBorder="1" applyAlignment="1">
      <alignment horizontal="right" indent="1"/>
    </xf>
    <xf numFmtId="0" fontId="35" fillId="2" borderId="14" xfId="0" applyFont="1" applyFill="1" applyBorder="1" applyAlignment="1">
      <alignment horizontal="left" vertical="center" indent="1"/>
    </xf>
    <xf numFmtId="0" fontId="35" fillId="6" borderId="14" xfId="0" applyFont="1" applyFill="1" applyBorder="1" applyAlignment="1">
      <alignment horizontal="left" vertical="center" indent="1"/>
    </xf>
    <xf numFmtId="165" fontId="15" fillId="6" borderId="18" xfId="0" applyNumberFormat="1" applyFont="1" applyFill="1" applyBorder="1" applyAlignment="1">
      <alignment horizontal="right" vertical="center" indent="1"/>
    </xf>
    <xf numFmtId="165" fontId="17" fillId="2" borderId="19" xfId="0" applyNumberFormat="1" applyFont="1" applyFill="1" applyBorder="1" applyAlignment="1">
      <alignment horizontal="right" vertical="center" indent="1"/>
    </xf>
    <xf numFmtId="0" fontId="35" fillId="2" borderId="0" xfId="0" applyFont="1" applyFill="1" applyBorder="1" applyAlignment="1">
      <alignment horizontal="left" vertical="center" indent="1"/>
    </xf>
    <xf numFmtId="165" fontId="15" fillId="2" borderId="0" xfId="0" applyNumberFormat="1" applyFont="1" applyFill="1" applyBorder="1" applyAlignment="1">
      <alignment horizontal="right" vertical="center" indent="1"/>
    </xf>
    <xf numFmtId="2" fontId="7" fillId="0" borderId="0" xfId="0" applyNumberFormat="1" applyFont="1"/>
    <xf numFmtId="2" fontId="7" fillId="17" borderId="0" xfId="0" applyNumberFormat="1" applyFont="1" applyFill="1"/>
    <xf numFmtId="2" fontId="15" fillId="2" borderId="18" xfId="0" applyNumberFormat="1" applyFont="1" applyFill="1" applyBorder="1" applyAlignment="1">
      <alignment horizontal="right" vertical="center" indent="1"/>
    </xf>
    <xf numFmtId="2" fontId="15" fillId="6" borderId="18" xfId="0" applyNumberFormat="1" applyFont="1" applyFill="1" applyBorder="1" applyAlignment="1">
      <alignment horizontal="right" vertical="center" indent="1"/>
    </xf>
    <xf numFmtId="2" fontId="17" fillId="2" borderId="19" xfId="0" applyNumberFormat="1" applyFont="1" applyFill="1" applyBorder="1" applyAlignment="1">
      <alignment horizontal="right" vertical="center" indent="1"/>
    </xf>
    <xf numFmtId="49" fontId="8" fillId="0" borderId="0" xfId="0" applyNumberFormat="1" applyFont="1" applyAlignment="1">
      <alignment horizontal="center"/>
    </xf>
    <xf numFmtId="0" fontId="8" fillId="0" borderId="0" xfId="0" applyFont="1" applyFill="1" applyAlignment="1">
      <alignment horizontal="center"/>
    </xf>
    <xf numFmtId="2" fontId="7" fillId="0" borderId="0" xfId="0" applyNumberFormat="1" applyFont="1" applyFill="1"/>
    <xf numFmtId="166" fontId="7" fillId="0" borderId="0" xfId="0" applyNumberFormat="1" applyFont="1"/>
    <xf numFmtId="0" fontId="6" fillId="2" borderId="24" xfId="0" applyFont="1" applyFill="1" applyBorder="1"/>
    <xf numFmtId="0" fontId="18" fillId="2" borderId="0" xfId="0" applyFont="1" applyFill="1" applyAlignment="1">
      <alignment horizontal="right" indent="1"/>
    </xf>
    <xf numFmtId="0" fontId="45" fillId="2" borderId="0" xfId="1" applyFont="1" applyFill="1" applyAlignment="1" applyProtection="1"/>
    <xf numFmtId="0" fontId="48" fillId="0" borderId="0" xfId="1" applyFont="1" applyAlignment="1" applyProtection="1"/>
    <xf numFmtId="0" fontId="20" fillId="9" borderId="20" xfId="0" applyFont="1" applyFill="1" applyBorder="1" applyAlignment="1">
      <alignment horizontal="left" vertical="center"/>
    </xf>
    <xf numFmtId="0" fontId="34" fillId="9" borderId="13" xfId="0" applyFont="1" applyFill="1" applyBorder="1" applyAlignment="1">
      <alignment horizontal="center" vertical="center"/>
    </xf>
    <xf numFmtId="0" fontId="35" fillId="8" borderId="14" xfId="0" applyFont="1" applyFill="1" applyBorder="1" applyAlignment="1">
      <alignment horizontal="left" vertical="center" indent="1"/>
    </xf>
    <xf numFmtId="165" fontId="15" fillId="8" borderId="18" xfId="0" applyNumberFormat="1" applyFont="1" applyFill="1" applyBorder="1" applyAlignment="1">
      <alignment horizontal="right" vertical="center" indent="1"/>
    </xf>
    <xf numFmtId="165" fontId="50" fillId="2" borderId="19" xfId="0" applyNumberFormat="1" applyFont="1" applyFill="1" applyBorder="1" applyAlignment="1">
      <alignment horizontal="right" vertical="center" indent="1"/>
    </xf>
    <xf numFmtId="0" fontId="48" fillId="2" borderId="0" xfId="1" applyFont="1" applyFill="1" applyAlignment="1" applyProtection="1"/>
    <xf numFmtId="0" fontId="6" fillId="2" borderId="26" xfId="0" applyFont="1" applyFill="1" applyBorder="1"/>
    <xf numFmtId="0" fontId="6" fillId="2" borderId="0" xfId="0" applyFont="1" applyFill="1"/>
    <xf numFmtId="0" fontId="52" fillId="2" borderId="0" xfId="1" applyFont="1" applyFill="1" applyAlignment="1" applyProtection="1"/>
    <xf numFmtId="164" fontId="15" fillId="4" borderId="22" xfId="0" applyNumberFormat="1" applyFont="1" applyFill="1" applyBorder="1" applyAlignment="1">
      <alignment horizontal="right" vertical="center" indent="3"/>
    </xf>
    <xf numFmtId="164" fontId="44" fillId="4" borderId="19" xfId="0" applyNumberFormat="1" applyFont="1" applyFill="1" applyBorder="1" applyAlignment="1">
      <alignment horizontal="right" vertical="center" indent="3"/>
    </xf>
    <xf numFmtId="0" fontId="15" fillId="11" borderId="18" xfId="0" applyFont="1" applyFill="1" applyBorder="1" applyAlignment="1">
      <alignment horizontal="left" vertical="center"/>
    </xf>
    <xf numFmtId="164" fontId="15" fillId="11" borderId="18" xfId="0" applyNumberFormat="1" applyFont="1" applyFill="1" applyBorder="1" applyAlignment="1">
      <alignment horizontal="right" vertical="center" indent="3"/>
    </xf>
    <xf numFmtId="0" fontId="43" fillId="11" borderId="20" xfId="0" applyFont="1" applyFill="1" applyBorder="1" applyAlignment="1">
      <alignment horizontal="center" vertical="center"/>
    </xf>
    <xf numFmtId="164" fontId="44" fillId="4" borderId="18" xfId="0" applyNumberFormat="1" applyFont="1" applyFill="1" applyBorder="1" applyAlignment="1">
      <alignment horizontal="right" vertical="center" indent="3"/>
    </xf>
    <xf numFmtId="164" fontId="15" fillId="4" borderId="18" xfId="0" applyNumberFormat="1" applyFont="1" applyFill="1" applyBorder="1" applyAlignment="1">
      <alignment horizontal="right" vertical="center" indent="3"/>
    </xf>
    <xf numFmtId="0" fontId="6" fillId="2" borderId="11" xfId="0" applyFont="1" applyFill="1" applyBorder="1"/>
    <xf numFmtId="0" fontId="6" fillId="2" borderId="0" xfId="0" applyFont="1" applyFill="1" applyAlignment="1">
      <alignment vertical="center"/>
    </xf>
    <xf numFmtId="0" fontId="6" fillId="0" borderId="0" xfId="0" applyFont="1" applyAlignment="1">
      <alignment vertical="center"/>
    </xf>
    <xf numFmtId="0" fontId="6" fillId="2" borderId="0" xfId="0" applyFont="1" applyFill="1" applyAlignment="1"/>
    <xf numFmtId="0" fontId="54" fillId="2" borderId="0" xfId="1" applyFont="1" applyFill="1" applyAlignment="1" applyProtection="1"/>
    <xf numFmtId="0" fontId="49" fillId="2" borderId="0" xfId="0" applyFont="1" applyFill="1" applyAlignment="1"/>
    <xf numFmtId="1" fontId="7" fillId="0" borderId="0" xfId="0" applyNumberFormat="1" applyFont="1" applyFill="1"/>
    <xf numFmtId="165" fontId="35" fillId="2" borderId="18" xfId="0" applyNumberFormat="1" applyFont="1" applyFill="1" applyBorder="1" applyAlignment="1">
      <alignment horizontal="right" vertical="center" indent="1"/>
    </xf>
    <xf numFmtId="165" fontId="35" fillId="2" borderId="15" xfId="0" applyNumberFormat="1" applyFont="1" applyFill="1" applyBorder="1" applyAlignment="1">
      <alignment horizontal="right" vertical="center" indent="1"/>
    </xf>
    <xf numFmtId="165" fontId="35" fillId="8" borderId="18" xfId="0" applyNumberFormat="1" applyFont="1" applyFill="1" applyBorder="1" applyAlignment="1">
      <alignment horizontal="right" vertical="center" indent="1"/>
    </xf>
    <xf numFmtId="165" fontId="35" fillId="8" borderId="15" xfId="0" applyNumberFormat="1" applyFont="1" applyFill="1" applyBorder="1" applyAlignment="1">
      <alignment horizontal="right" vertical="center" indent="1"/>
    </xf>
    <xf numFmtId="165" fontId="35" fillId="8" borderId="19" xfId="0" applyNumberFormat="1" applyFont="1" applyFill="1" applyBorder="1" applyAlignment="1">
      <alignment horizontal="right" vertical="center" indent="1"/>
    </xf>
    <xf numFmtId="165" fontId="35" fillId="8" borderId="17" xfId="0" applyNumberFormat="1" applyFont="1" applyFill="1" applyBorder="1" applyAlignment="1">
      <alignment horizontal="right" vertical="center" indent="1"/>
    </xf>
    <xf numFmtId="0" fontId="15" fillId="4" borderId="22" xfId="0" applyFont="1" applyFill="1" applyBorder="1" applyAlignment="1">
      <alignment horizontal="left" vertical="center" indent="1"/>
    </xf>
    <xf numFmtId="0" fontId="15" fillId="6" borderId="18" xfId="0" applyFont="1" applyFill="1" applyBorder="1" applyAlignment="1">
      <alignment horizontal="left" vertical="center" indent="1"/>
    </xf>
    <xf numFmtId="0" fontId="6" fillId="2" borderId="0" xfId="0" applyFont="1" applyFill="1"/>
    <xf numFmtId="0" fontId="56" fillId="4" borderId="0" xfId="0" applyFont="1" applyFill="1" applyAlignment="1">
      <alignment vertical="center" wrapText="1" shrinkToFit="1"/>
    </xf>
    <xf numFmtId="0" fontId="22" fillId="2" borderId="0" xfId="0" applyFont="1" applyFill="1" applyAlignment="1">
      <alignment horizontal="center" vertical="center"/>
    </xf>
    <xf numFmtId="0" fontId="48" fillId="4" borderId="0" xfId="1" applyFont="1" applyFill="1" applyAlignment="1" applyProtection="1"/>
    <xf numFmtId="165" fontId="6" fillId="0" borderId="0" xfId="0" applyNumberFormat="1" applyFont="1"/>
    <xf numFmtId="0" fontId="6" fillId="2" borderId="0" xfId="0" applyFont="1" applyFill="1" applyBorder="1"/>
    <xf numFmtId="0" fontId="7" fillId="2" borderId="0" xfId="0" applyFont="1" applyFill="1"/>
    <xf numFmtId="0" fontId="7" fillId="2" borderId="0" xfId="0" applyFont="1" applyFill="1" applyBorder="1"/>
    <xf numFmtId="165" fontId="22" fillId="2" borderId="0" xfId="0" applyNumberFormat="1" applyFont="1" applyFill="1" applyBorder="1" applyAlignment="1">
      <alignment horizontal="right" indent="1"/>
    </xf>
    <xf numFmtId="0" fontId="60" fillId="2" borderId="0" xfId="1" applyFont="1" applyFill="1" applyAlignment="1" applyProtection="1"/>
    <xf numFmtId="0" fontId="60" fillId="2" borderId="0" xfId="1" applyFont="1" applyFill="1" applyBorder="1" applyAlignment="1" applyProtection="1"/>
    <xf numFmtId="0" fontId="41" fillId="6" borderId="13" xfId="0" applyFont="1" applyFill="1" applyBorder="1" applyAlignment="1">
      <alignment horizontal="center" vertical="center"/>
    </xf>
    <xf numFmtId="0" fontId="41" fillId="6" borderId="13" xfId="0" applyFont="1" applyFill="1" applyBorder="1" applyAlignment="1">
      <alignment horizontal="center" vertical="center" wrapText="1" shrinkToFit="1"/>
    </xf>
    <xf numFmtId="0" fontId="41" fillId="11" borderId="13" xfId="0" applyFont="1" applyFill="1" applyBorder="1" applyAlignment="1">
      <alignment horizontal="center" vertical="center"/>
    </xf>
    <xf numFmtId="0" fontId="41" fillId="8" borderId="13" xfId="0" applyFont="1" applyFill="1" applyBorder="1" applyAlignment="1">
      <alignment horizontal="center" vertical="center"/>
    </xf>
    <xf numFmtId="0" fontId="41" fillId="8" borderId="13" xfId="0" applyFont="1" applyFill="1" applyBorder="1" applyAlignment="1">
      <alignment horizontal="center" vertical="center" wrapText="1" shrinkToFit="1"/>
    </xf>
    <xf numFmtId="0" fontId="63" fillId="6" borderId="13" xfId="0" applyFont="1" applyFill="1" applyBorder="1" applyAlignment="1">
      <alignment horizontal="center" vertical="center"/>
    </xf>
    <xf numFmtId="0" fontId="63" fillId="11" borderId="13" xfId="0" applyFont="1" applyFill="1" applyBorder="1" applyAlignment="1">
      <alignment horizontal="center" vertical="center"/>
    </xf>
    <xf numFmtId="0" fontId="63" fillId="8" borderId="13" xfId="0" applyFont="1" applyFill="1" applyBorder="1" applyAlignment="1">
      <alignment horizontal="center" vertical="center"/>
    </xf>
    <xf numFmtId="0" fontId="57" fillId="2" borderId="0" xfId="0" applyFont="1" applyFill="1"/>
    <xf numFmtId="0" fontId="57" fillId="0" borderId="0" xfId="0" applyFont="1"/>
    <xf numFmtId="0" fontId="65" fillId="2" borderId="0" xfId="0" applyFont="1" applyFill="1"/>
    <xf numFmtId="0" fontId="67" fillId="2" borderId="0" xfId="1" applyFont="1" applyFill="1" applyAlignment="1" applyProtection="1">
      <alignment horizontal="right"/>
    </xf>
    <xf numFmtId="0" fontId="55" fillId="2" borderId="0" xfId="1" applyFont="1" applyFill="1" applyAlignment="1" applyProtection="1">
      <alignment horizontal="right"/>
    </xf>
    <xf numFmtId="0" fontId="68" fillId="2" borderId="0" xfId="1" applyFont="1" applyFill="1" applyAlignment="1" applyProtection="1">
      <alignment horizontal="right"/>
    </xf>
    <xf numFmtId="0" fontId="46" fillId="2" borderId="0" xfId="1" applyFont="1" applyFill="1" applyAlignment="1" applyProtection="1">
      <alignment horizontal="right"/>
    </xf>
    <xf numFmtId="0" fontId="27" fillId="2" borderId="0" xfId="1" applyFont="1" applyFill="1" applyAlignment="1" applyProtection="1">
      <alignment horizontal="right"/>
    </xf>
    <xf numFmtId="0" fontId="6" fillId="0" borderId="0" xfId="0" applyFont="1" applyFill="1"/>
    <xf numFmtId="0" fontId="6" fillId="2" borderId="0" xfId="0" applyFont="1" applyFill="1"/>
    <xf numFmtId="49" fontId="35" fillId="0" borderId="0" xfId="0" applyNumberFormat="1" applyFont="1" applyAlignment="1">
      <alignment horizontal="left" shrinkToFit="1" readingOrder="2"/>
    </xf>
    <xf numFmtId="0" fontId="6" fillId="2" borderId="0" xfId="0" applyFont="1" applyFill="1"/>
    <xf numFmtId="0" fontId="6" fillId="2" borderId="1" xfId="0" applyFont="1" applyFill="1" applyBorder="1"/>
    <xf numFmtId="0" fontId="6" fillId="2" borderId="2" xfId="0" applyFont="1" applyFill="1" applyBorder="1"/>
    <xf numFmtId="0" fontId="6" fillId="2" borderId="3" xfId="0" applyFont="1" applyFill="1" applyBorder="1"/>
    <xf numFmtId="0" fontId="6" fillId="2" borderId="4" xfId="0" applyFont="1" applyFill="1" applyBorder="1"/>
    <xf numFmtId="0" fontId="6" fillId="2" borderId="5" xfId="0" applyFont="1" applyFill="1" applyBorder="1"/>
    <xf numFmtId="0" fontId="71" fillId="2" borderId="0" xfId="0" applyFont="1" applyFill="1"/>
    <xf numFmtId="0" fontId="71" fillId="2" borderId="4" xfId="0" applyFont="1" applyFill="1" applyBorder="1"/>
    <xf numFmtId="0" fontId="71" fillId="2" borderId="0" xfId="0" applyFont="1" applyFill="1" applyBorder="1"/>
    <xf numFmtId="0" fontId="71" fillId="2" borderId="5" xfId="0" applyFont="1" applyFill="1" applyBorder="1"/>
    <xf numFmtId="0" fontId="71" fillId="0" borderId="0" xfId="0" applyFont="1"/>
    <xf numFmtId="0" fontId="6" fillId="2" borderId="6" xfId="0" applyFont="1" applyFill="1" applyBorder="1"/>
    <xf numFmtId="0" fontId="6" fillId="2" borderId="8" xfId="0" applyFont="1" applyFill="1" applyBorder="1"/>
    <xf numFmtId="0" fontId="73" fillId="2" borderId="0" xfId="0" applyFont="1" applyFill="1" applyBorder="1"/>
    <xf numFmtId="0" fontId="74" fillId="2" borderId="0" xfId="0" applyFont="1" applyFill="1" applyBorder="1" applyAlignment="1">
      <alignment vertical="center"/>
    </xf>
    <xf numFmtId="0" fontId="6" fillId="2" borderId="0" xfId="0" applyFont="1" applyFill="1"/>
    <xf numFmtId="0" fontId="43" fillId="11" borderId="20" xfId="0" applyFont="1" applyFill="1" applyBorder="1" applyAlignment="1">
      <alignment horizontal="center" vertical="center" wrapText="1" shrinkToFit="1"/>
    </xf>
    <xf numFmtId="165" fontId="35" fillId="15" borderId="18" xfId="0" applyNumberFormat="1" applyFont="1" applyFill="1" applyBorder="1" applyAlignment="1">
      <alignment horizontal="right" vertical="center" indent="1"/>
    </xf>
    <xf numFmtId="165" fontId="35" fillId="15" borderId="15" xfId="0" applyNumberFormat="1" applyFont="1" applyFill="1" applyBorder="1" applyAlignment="1">
      <alignment horizontal="right" vertical="center" indent="1"/>
    </xf>
    <xf numFmtId="0" fontId="20" fillId="12" borderId="28" xfId="0" applyFont="1" applyFill="1" applyBorder="1" applyAlignment="1">
      <alignment vertical="center"/>
    </xf>
    <xf numFmtId="0" fontId="35" fillId="15" borderId="14" xfId="0" applyFont="1" applyFill="1" applyBorder="1" applyAlignment="1">
      <alignment horizontal="left" vertical="center" indent="1"/>
    </xf>
    <xf numFmtId="165" fontId="64" fillId="2" borderId="19" xfId="0" applyNumberFormat="1" applyFont="1" applyFill="1" applyBorder="1" applyAlignment="1">
      <alignment horizontal="right" vertical="center" indent="1"/>
    </xf>
    <xf numFmtId="165" fontId="64" fillId="2" borderId="17" xfId="0" applyNumberFormat="1" applyFont="1" applyFill="1" applyBorder="1" applyAlignment="1">
      <alignment horizontal="right" vertical="center" indent="1"/>
    </xf>
    <xf numFmtId="0" fontId="67" fillId="2" borderId="0" xfId="1" applyFont="1" applyFill="1" applyAlignment="1" applyProtection="1"/>
    <xf numFmtId="0" fontId="6" fillId="2" borderId="0" xfId="0" applyFont="1" applyFill="1"/>
    <xf numFmtId="0" fontId="34" fillId="9" borderId="28" xfId="0" applyFont="1" applyFill="1" applyBorder="1" applyAlignment="1">
      <alignment vertical="center"/>
    </xf>
    <xf numFmtId="0" fontId="34" fillId="9" borderId="29" xfId="0" applyFont="1" applyFill="1" applyBorder="1" applyAlignment="1">
      <alignment vertical="center"/>
    </xf>
    <xf numFmtId="0" fontId="34" fillId="9" borderId="30" xfId="0" applyFont="1" applyFill="1" applyBorder="1" applyAlignment="1">
      <alignment vertical="center"/>
    </xf>
    <xf numFmtId="0" fontId="34" fillId="9" borderId="22" xfId="0" applyFont="1" applyFill="1" applyBorder="1" applyAlignment="1">
      <alignment horizontal="center" vertical="center" wrapText="1" shrinkToFit="1"/>
    </xf>
    <xf numFmtId="49" fontId="34" fillId="9" borderId="22" xfId="0" applyNumberFormat="1" applyFont="1" applyFill="1" applyBorder="1" applyAlignment="1">
      <alignment horizontal="center" vertical="center" wrapText="1" shrinkToFit="1"/>
    </xf>
    <xf numFmtId="16" fontId="34" fillId="9" borderId="22" xfId="0" applyNumberFormat="1" applyFont="1" applyFill="1" applyBorder="1" applyAlignment="1">
      <alignment horizontal="center" vertical="center" wrapText="1" shrinkToFit="1"/>
    </xf>
    <xf numFmtId="165" fontId="64" fillId="2" borderId="18" xfId="0" applyNumberFormat="1" applyFont="1" applyFill="1" applyBorder="1" applyAlignment="1">
      <alignment horizontal="right" vertical="center" indent="1"/>
    </xf>
    <xf numFmtId="0" fontId="34" fillId="2" borderId="18" xfId="0" applyFont="1" applyFill="1" applyBorder="1" applyAlignment="1">
      <alignment horizontal="center" vertical="center" wrapText="1" shrinkToFit="1"/>
    </xf>
    <xf numFmtId="0" fontId="77" fillId="2" borderId="0" xfId="0" applyFont="1" applyFill="1" applyAlignment="1"/>
    <xf numFmtId="0" fontId="20" fillId="9" borderId="28" xfId="0" applyFont="1" applyFill="1" applyBorder="1" applyAlignment="1">
      <alignment vertical="center"/>
    </xf>
    <xf numFmtId="165" fontId="50" fillId="2" borderId="17" xfId="0" applyNumberFormat="1" applyFont="1" applyFill="1" applyBorder="1" applyAlignment="1">
      <alignment horizontal="right" vertical="center" indent="1"/>
    </xf>
    <xf numFmtId="0" fontId="6" fillId="2" borderId="0" xfId="0" applyFont="1" applyFill="1"/>
    <xf numFmtId="0" fontId="6" fillId="16" borderId="0" xfId="0" applyFont="1" applyFill="1"/>
    <xf numFmtId="0" fontId="78" fillId="2" borderId="0" xfId="0" applyFont="1" applyFill="1" applyAlignment="1"/>
    <xf numFmtId="0" fontId="79" fillId="2" borderId="0" xfId="0" applyFont="1" applyFill="1" applyAlignment="1"/>
    <xf numFmtId="0" fontId="6" fillId="2" borderId="0" xfId="0" applyFont="1" applyFill="1" applyAlignment="1">
      <alignment horizontal="left" indent="4"/>
    </xf>
    <xf numFmtId="0" fontId="78" fillId="2" borderId="0" xfId="0" applyFont="1" applyFill="1" applyAlignment="1">
      <alignment horizontal="right"/>
    </xf>
    <xf numFmtId="0" fontId="7" fillId="16" borderId="0" xfId="0" applyFont="1" applyFill="1"/>
    <xf numFmtId="0" fontId="21" fillId="16" borderId="0" xfId="0" applyFont="1" applyFill="1"/>
    <xf numFmtId="0" fontId="21" fillId="16" borderId="0" xfId="0" applyFont="1" applyFill="1" applyAlignment="1">
      <alignment horizontal="left" indent="1"/>
    </xf>
    <xf numFmtId="0" fontId="36" fillId="2" borderId="0" xfId="0" applyFont="1" applyFill="1" applyAlignment="1">
      <alignment horizontal="right"/>
    </xf>
    <xf numFmtId="0" fontId="6" fillId="2" borderId="0" xfId="0" applyFont="1" applyFill="1"/>
    <xf numFmtId="0" fontId="30" fillId="10" borderId="13" xfId="0" applyFont="1" applyFill="1" applyBorder="1" applyAlignment="1">
      <alignment horizontal="center" vertical="center"/>
    </xf>
    <xf numFmtId="0" fontId="18" fillId="2" borderId="0" xfId="0" applyFont="1" applyFill="1" applyAlignment="1">
      <alignment horizontal="right"/>
    </xf>
    <xf numFmtId="0" fontId="7" fillId="0" borderId="0" xfId="0" applyFont="1" applyAlignment="1">
      <alignment horizontal="center"/>
    </xf>
    <xf numFmtId="0" fontId="34" fillId="3" borderId="0" xfId="0" applyFont="1" applyFill="1"/>
    <xf numFmtId="0" fontId="34" fillId="10" borderId="0" xfId="0" applyFont="1" applyFill="1"/>
    <xf numFmtId="3" fontId="15" fillId="4" borderId="22" xfId="0" applyNumberFormat="1" applyFont="1" applyFill="1" applyBorder="1" applyAlignment="1">
      <alignment horizontal="right" vertical="center" indent="3"/>
    </xf>
    <xf numFmtId="3" fontId="15" fillId="4" borderId="28" xfId="0" applyNumberFormat="1" applyFont="1" applyFill="1" applyBorder="1" applyAlignment="1">
      <alignment horizontal="right" vertical="center" indent="1"/>
    </xf>
    <xf numFmtId="3" fontId="15" fillId="11" borderId="18" xfId="0" applyNumberFormat="1" applyFont="1" applyFill="1" applyBorder="1" applyAlignment="1">
      <alignment horizontal="right" vertical="center" indent="3"/>
    </xf>
    <xf numFmtId="3" fontId="44" fillId="4" borderId="19" xfId="0" applyNumberFormat="1" applyFont="1" applyFill="1" applyBorder="1" applyAlignment="1">
      <alignment horizontal="right" vertical="center" indent="3"/>
    </xf>
    <xf numFmtId="3" fontId="15" fillId="11" borderId="14" xfId="0" applyNumberFormat="1" applyFont="1" applyFill="1" applyBorder="1" applyAlignment="1">
      <alignment horizontal="right" vertical="center" indent="1"/>
    </xf>
    <xf numFmtId="3" fontId="44" fillId="4" borderId="16" xfId="0" applyNumberFormat="1" applyFont="1" applyFill="1" applyBorder="1" applyAlignment="1">
      <alignment horizontal="right" vertical="center" indent="1"/>
    </xf>
    <xf numFmtId="0" fontId="34" fillId="12" borderId="0" xfId="0" applyFont="1" applyFill="1"/>
    <xf numFmtId="0" fontId="34" fillId="9" borderId="0" xfId="0" applyFont="1" applyFill="1"/>
    <xf numFmtId="3" fontId="15" fillId="4" borderId="22" xfId="0" applyNumberFormat="1" applyFont="1" applyFill="1" applyBorder="1" applyAlignment="1">
      <alignment horizontal="right" vertical="center" indent="2"/>
    </xf>
    <xf numFmtId="3" fontId="15" fillId="11" borderId="18" xfId="0" applyNumberFormat="1" applyFont="1" applyFill="1" applyBorder="1" applyAlignment="1">
      <alignment horizontal="right" vertical="center" indent="2"/>
    </xf>
    <xf numFmtId="3" fontId="44" fillId="4" borderId="19" xfId="0" applyNumberFormat="1" applyFont="1" applyFill="1" applyBorder="1" applyAlignment="1">
      <alignment horizontal="right" vertical="center" indent="2"/>
    </xf>
    <xf numFmtId="164" fontId="15" fillId="4" borderId="22" xfId="0" applyNumberFormat="1" applyFont="1" applyFill="1" applyBorder="1" applyAlignment="1">
      <alignment horizontal="right" vertical="center" indent="2"/>
    </xf>
    <xf numFmtId="164" fontId="15" fillId="11" borderId="18" xfId="0" applyNumberFormat="1" applyFont="1" applyFill="1" applyBorder="1" applyAlignment="1">
      <alignment horizontal="right" vertical="center" indent="2"/>
    </xf>
    <xf numFmtId="164" fontId="44" fillId="4" borderId="19" xfId="0" applyNumberFormat="1" applyFont="1" applyFill="1" applyBorder="1" applyAlignment="1">
      <alignment horizontal="right" vertical="center" indent="2"/>
    </xf>
    <xf numFmtId="0" fontId="43" fillId="2" borderId="0" xfId="0" applyFont="1" applyFill="1" applyBorder="1" applyAlignment="1">
      <alignment horizontal="center" vertical="center" wrapText="1" shrinkToFit="1"/>
    </xf>
    <xf numFmtId="164" fontId="15" fillId="2" borderId="0" xfId="0" applyNumberFormat="1" applyFont="1" applyFill="1" applyBorder="1" applyAlignment="1">
      <alignment horizontal="right" vertical="center" indent="2"/>
    </xf>
    <xf numFmtId="3" fontId="15" fillId="2" borderId="0" xfId="0" applyNumberFormat="1" applyFont="1" applyFill="1" applyBorder="1" applyAlignment="1">
      <alignment horizontal="right" vertical="center" indent="3"/>
    </xf>
    <xf numFmtId="3" fontId="15" fillId="2" borderId="0" xfId="0" applyNumberFormat="1" applyFont="1" applyFill="1" applyBorder="1" applyAlignment="1">
      <alignment horizontal="right" vertical="center" indent="2"/>
    </xf>
    <xf numFmtId="164" fontId="15" fillId="2" borderId="0" xfId="0" applyNumberFormat="1" applyFont="1" applyFill="1" applyBorder="1" applyAlignment="1">
      <alignment horizontal="right" vertical="center" indent="3"/>
    </xf>
    <xf numFmtId="164" fontId="44" fillId="2" borderId="0" xfId="0" applyNumberFormat="1" applyFont="1" applyFill="1" applyBorder="1" applyAlignment="1">
      <alignment horizontal="right" vertical="center" indent="2"/>
    </xf>
    <xf numFmtId="3" fontId="44" fillId="2" borderId="0" xfId="0" applyNumberFormat="1" applyFont="1" applyFill="1" applyBorder="1" applyAlignment="1">
      <alignment horizontal="right" vertical="center" indent="3"/>
    </xf>
    <xf numFmtId="3" fontId="44" fillId="2" borderId="0" xfId="0" applyNumberFormat="1" applyFont="1" applyFill="1" applyBorder="1" applyAlignment="1">
      <alignment horizontal="right" vertical="center" indent="2"/>
    </xf>
    <xf numFmtId="164" fontId="44" fillId="2" borderId="0" xfId="0" applyNumberFormat="1" applyFont="1" applyFill="1" applyBorder="1" applyAlignment="1">
      <alignment horizontal="right" vertical="center" indent="3"/>
    </xf>
    <xf numFmtId="0" fontId="38" fillId="10" borderId="13" xfId="0" applyFont="1" applyFill="1" applyBorder="1" applyAlignment="1">
      <alignment horizontal="center" vertical="center" wrapText="1" shrinkToFit="1"/>
    </xf>
    <xf numFmtId="164" fontId="15" fillId="2" borderId="18" xfId="0" applyNumberFormat="1" applyFont="1" applyFill="1" applyBorder="1" applyAlignment="1">
      <alignment horizontal="right" vertical="center" indent="3"/>
    </xf>
    <xf numFmtId="0" fontId="15" fillId="2" borderId="22" xfId="0" applyFont="1" applyFill="1" applyBorder="1" applyAlignment="1">
      <alignment horizontal="left" vertical="center" indent="1"/>
    </xf>
    <xf numFmtId="0" fontId="15" fillId="2" borderId="18" xfId="0" applyFont="1" applyFill="1" applyBorder="1" applyAlignment="1">
      <alignment horizontal="left" vertical="center" indent="1"/>
    </xf>
    <xf numFmtId="0" fontId="18" fillId="2" borderId="29" xfId="0" applyFont="1" applyFill="1" applyBorder="1" applyAlignment="1"/>
    <xf numFmtId="164" fontId="15" fillId="2" borderId="22" xfId="0" applyNumberFormat="1" applyFont="1" applyFill="1" applyBorder="1" applyAlignment="1">
      <alignment horizontal="right" vertical="center" indent="2"/>
    </xf>
    <xf numFmtId="164" fontId="15" fillId="2" borderId="18" xfId="0" applyNumberFormat="1" applyFont="1" applyFill="1" applyBorder="1" applyAlignment="1">
      <alignment horizontal="right" vertical="center" indent="2"/>
    </xf>
    <xf numFmtId="164" fontId="44" fillId="2" borderId="19" xfId="0" applyNumberFormat="1" applyFont="1" applyFill="1" applyBorder="1" applyAlignment="1">
      <alignment horizontal="right" vertical="center" indent="2"/>
    </xf>
    <xf numFmtId="165" fontId="7" fillId="0" borderId="0" xfId="0" applyNumberFormat="1" applyFont="1" applyAlignment="1">
      <alignment horizontal="right"/>
    </xf>
    <xf numFmtId="165" fontId="7" fillId="0" borderId="0" xfId="0" applyNumberFormat="1" applyFont="1" applyAlignment="1">
      <alignment horizontal="right" wrapText="1" shrinkToFit="1"/>
    </xf>
    <xf numFmtId="0" fontId="83" fillId="0" borderId="0" xfId="0" applyFont="1"/>
    <xf numFmtId="0" fontId="6" fillId="2" borderId="0" xfId="0" applyFont="1" applyFill="1"/>
    <xf numFmtId="1" fontId="7" fillId="0" borderId="0" xfId="0" applyNumberFormat="1" applyFont="1" applyAlignment="1">
      <alignment horizontal="right"/>
    </xf>
    <xf numFmtId="0" fontId="6" fillId="2" borderId="0" xfId="0" applyFont="1" applyFill="1"/>
    <xf numFmtId="0" fontId="44" fillId="2" borderId="0" xfId="0" applyFont="1" applyFill="1" applyAlignment="1">
      <alignment horizontal="left" indent="1"/>
    </xf>
    <xf numFmtId="0" fontId="17" fillId="2" borderId="0" xfId="0" applyFont="1" applyFill="1" applyAlignment="1">
      <alignment horizontal="left" indent="1"/>
    </xf>
    <xf numFmtId="0" fontId="50" fillId="2" borderId="0" xfId="0" applyFont="1" applyFill="1" applyAlignment="1">
      <alignment horizontal="left" indent="1"/>
    </xf>
    <xf numFmtId="0" fontId="6" fillId="9" borderId="0" xfId="0" applyFont="1" applyFill="1" applyAlignment="1">
      <alignment horizontal="center"/>
    </xf>
    <xf numFmtId="0" fontId="64" fillId="2" borderId="0" xfId="0" applyFont="1" applyFill="1" applyAlignment="1">
      <alignment horizontal="left" indent="1"/>
    </xf>
    <xf numFmtId="0" fontId="41" fillId="8" borderId="13" xfId="0" applyFont="1" applyFill="1" applyBorder="1" applyAlignment="1">
      <alignment horizontal="center" vertical="center" wrapText="1"/>
    </xf>
    <xf numFmtId="0" fontId="85" fillId="6" borderId="13" xfId="0" applyFont="1" applyFill="1" applyBorder="1" applyAlignment="1">
      <alignment horizontal="center" vertical="center"/>
    </xf>
    <xf numFmtId="0" fontId="85" fillId="6" borderId="13" xfId="0" applyFont="1" applyFill="1" applyBorder="1" applyAlignment="1">
      <alignment horizontal="center" vertical="center" wrapText="1"/>
    </xf>
    <xf numFmtId="0" fontId="62" fillId="2" borderId="13" xfId="0" applyFont="1" applyFill="1" applyBorder="1" applyAlignment="1">
      <alignment horizontal="left" vertical="center" indent="1"/>
    </xf>
    <xf numFmtId="165" fontId="62" fillId="2" borderId="13" xfId="0" applyNumberFormat="1" applyFont="1" applyFill="1" applyBorder="1" applyAlignment="1">
      <alignment horizontal="right" vertical="center" indent="2"/>
    </xf>
    <xf numFmtId="165" fontId="0" fillId="0" borderId="0" xfId="0" applyNumberFormat="1"/>
    <xf numFmtId="0" fontId="62" fillId="2" borderId="13" xfId="0" applyFont="1" applyFill="1" applyBorder="1" applyAlignment="1">
      <alignment horizontal="left" vertical="center" wrapText="1" indent="1" shrinkToFit="1"/>
    </xf>
    <xf numFmtId="3" fontId="62" fillId="2" borderId="13" xfId="0" applyNumberFormat="1" applyFont="1" applyFill="1" applyBorder="1" applyAlignment="1">
      <alignment horizontal="right" vertical="center"/>
    </xf>
    <xf numFmtId="0" fontId="85" fillId="11" borderId="13" xfId="0" applyFont="1" applyFill="1" applyBorder="1" applyAlignment="1">
      <alignment horizontal="center" vertical="center"/>
    </xf>
    <xf numFmtId="0" fontId="85" fillId="11" borderId="13" xfId="0" applyFont="1" applyFill="1" applyBorder="1" applyAlignment="1">
      <alignment horizontal="center" vertical="center" wrapText="1"/>
    </xf>
    <xf numFmtId="0" fontId="63" fillId="18" borderId="13" xfId="0" applyFont="1" applyFill="1" applyBorder="1" applyAlignment="1">
      <alignment horizontal="center" vertical="center"/>
    </xf>
    <xf numFmtId="0" fontId="41" fillId="18" borderId="13" xfId="0" applyFont="1" applyFill="1" applyBorder="1" applyAlignment="1">
      <alignment horizontal="center" vertical="center"/>
    </xf>
    <xf numFmtId="0" fontId="85" fillId="18" borderId="13" xfId="0" applyFont="1" applyFill="1" applyBorder="1" applyAlignment="1">
      <alignment horizontal="center" vertical="center"/>
    </xf>
    <xf numFmtId="0" fontId="85" fillId="18" borderId="13" xfId="0" applyFont="1" applyFill="1" applyBorder="1" applyAlignment="1">
      <alignment horizontal="center" vertical="center" wrapText="1"/>
    </xf>
    <xf numFmtId="0" fontId="85" fillId="8" borderId="13" xfId="0" applyFont="1" applyFill="1" applyBorder="1" applyAlignment="1">
      <alignment horizontal="center" vertical="center"/>
    </xf>
    <xf numFmtId="0" fontId="85" fillId="8" borderId="20" xfId="0" applyFont="1" applyFill="1" applyBorder="1" applyAlignment="1">
      <alignment horizontal="center" vertical="center" wrapText="1"/>
    </xf>
    <xf numFmtId="0" fontId="62" fillId="2" borderId="20" xfId="0" applyFont="1" applyFill="1" applyBorder="1" applyAlignment="1">
      <alignment horizontal="left" vertical="center" wrapText="1" indent="1" shrinkToFit="1"/>
    </xf>
    <xf numFmtId="0" fontId="62" fillId="2" borderId="13" xfId="0" applyFont="1" applyFill="1" applyBorder="1" applyAlignment="1">
      <alignment horizontal="left" vertical="center" wrapText="1" indent="1"/>
    </xf>
    <xf numFmtId="164" fontId="62" fillId="2" borderId="13" xfId="0" applyNumberFormat="1" applyFont="1" applyFill="1" applyBorder="1" applyAlignment="1">
      <alignment horizontal="right" vertical="center" indent="2"/>
    </xf>
    <xf numFmtId="164" fontId="62" fillId="2" borderId="20" xfId="0" applyNumberFormat="1" applyFont="1" applyFill="1" applyBorder="1" applyAlignment="1">
      <alignment horizontal="right" vertical="center" indent="2"/>
    </xf>
    <xf numFmtId="165" fontId="62" fillId="2" borderId="20" xfId="0" applyNumberFormat="1" applyFont="1" applyFill="1" applyBorder="1" applyAlignment="1">
      <alignment horizontal="right" vertical="center" indent="2"/>
    </xf>
    <xf numFmtId="0" fontId="6" fillId="4" borderId="0" xfId="0" applyFont="1" applyFill="1"/>
    <xf numFmtId="0" fontId="7" fillId="6" borderId="0" xfId="0" applyFont="1" applyFill="1"/>
    <xf numFmtId="165" fontId="7" fillId="6" borderId="0" xfId="0" applyNumberFormat="1" applyFont="1" applyFill="1"/>
    <xf numFmtId="0" fontId="6" fillId="2" borderId="29" xfId="0" applyFont="1" applyFill="1" applyBorder="1"/>
    <xf numFmtId="0" fontId="6" fillId="2" borderId="34" xfId="0" applyFont="1" applyFill="1" applyBorder="1"/>
    <xf numFmtId="0" fontId="85" fillId="6" borderId="23" xfId="0" applyFont="1" applyFill="1" applyBorder="1" applyAlignment="1">
      <alignment horizontal="center" vertical="center" wrapText="1"/>
    </xf>
    <xf numFmtId="165" fontId="41" fillId="2" borderId="15" xfId="0" applyNumberFormat="1" applyFont="1" applyFill="1" applyBorder="1" applyAlignment="1">
      <alignment horizontal="left" vertical="center"/>
    </xf>
    <xf numFmtId="3" fontId="41" fillId="2" borderId="28" xfId="0" applyNumberFormat="1" applyFont="1" applyFill="1" applyBorder="1" applyAlignment="1">
      <alignment vertical="center"/>
    </xf>
    <xf numFmtId="165" fontId="41" fillId="2" borderId="14" xfId="0" applyNumberFormat="1" applyFont="1" applyFill="1" applyBorder="1" applyAlignment="1">
      <alignment vertical="center"/>
    </xf>
    <xf numFmtId="165" fontId="41" fillId="2" borderId="16" xfId="0" applyNumberFormat="1" applyFont="1" applyFill="1" applyBorder="1" applyAlignment="1">
      <alignment vertical="center"/>
    </xf>
    <xf numFmtId="0" fontId="87" fillId="2" borderId="30" xfId="0" applyFont="1" applyFill="1" applyBorder="1" applyAlignment="1">
      <alignment horizontal="left"/>
    </xf>
    <xf numFmtId="0" fontId="6" fillId="2" borderId="0" xfId="0" applyFont="1" applyFill="1"/>
    <xf numFmtId="165" fontId="62" fillId="2" borderId="13" xfId="0" applyNumberFormat="1" applyFont="1" applyFill="1" applyBorder="1" applyAlignment="1">
      <alignment horizontal="right" vertical="center" indent="1"/>
    </xf>
    <xf numFmtId="0" fontId="6" fillId="2" borderId="0" xfId="0" applyFont="1" applyFill="1"/>
    <xf numFmtId="0" fontId="6" fillId="13" borderId="0" xfId="0" applyFont="1" applyFill="1" applyAlignment="1">
      <alignment horizontal="center"/>
    </xf>
    <xf numFmtId="0" fontId="6" fillId="12" borderId="0" xfId="0" applyFont="1" applyFill="1" applyAlignment="1">
      <alignment horizontal="center"/>
    </xf>
    <xf numFmtId="0" fontId="6" fillId="10" borderId="0" xfId="0" applyFont="1" applyFill="1" applyAlignment="1">
      <alignment horizontal="center"/>
    </xf>
    <xf numFmtId="0" fontId="6" fillId="2" borderId="0" xfId="0" applyFont="1" applyFill="1"/>
    <xf numFmtId="0" fontId="6" fillId="13" borderId="0" xfId="0" applyFont="1" applyFill="1"/>
    <xf numFmtId="0" fontId="85" fillId="11" borderId="23" xfId="0" applyFont="1" applyFill="1" applyBorder="1" applyAlignment="1">
      <alignment horizontal="center" vertical="center" wrapText="1"/>
    </xf>
    <xf numFmtId="0" fontId="85" fillId="18" borderId="23" xfId="0" applyFont="1" applyFill="1" applyBorder="1" applyAlignment="1">
      <alignment horizontal="center" vertical="center" wrapText="1"/>
    </xf>
    <xf numFmtId="0" fontId="85" fillId="8" borderId="23" xfId="0" applyFont="1" applyFill="1" applyBorder="1" applyAlignment="1">
      <alignment horizontal="center" vertical="center" wrapText="1"/>
    </xf>
    <xf numFmtId="0" fontId="86" fillId="18" borderId="20" xfId="0" applyFont="1" applyFill="1" applyBorder="1" applyAlignment="1">
      <alignment horizontal="right" wrapText="1"/>
    </xf>
    <xf numFmtId="0" fontId="86" fillId="6" borderId="20" xfId="0" applyFont="1" applyFill="1" applyBorder="1" applyAlignment="1">
      <alignment horizontal="right" wrapText="1"/>
    </xf>
    <xf numFmtId="0" fontId="86" fillId="11" borderId="20" xfId="0" applyFont="1" applyFill="1" applyBorder="1" applyAlignment="1">
      <alignment horizontal="right" wrapText="1"/>
    </xf>
    <xf numFmtId="0" fontId="86" fillId="8" borderId="20" xfId="0" applyFont="1" applyFill="1" applyBorder="1" applyAlignment="1">
      <alignment horizontal="right" wrapText="1"/>
    </xf>
    <xf numFmtId="0" fontId="86" fillId="6" borderId="21" xfId="0" applyFont="1" applyFill="1" applyBorder="1" applyAlignment="1">
      <alignment horizontal="left" wrapText="1"/>
    </xf>
    <xf numFmtId="0" fontId="86" fillId="11" borderId="21" xfId="0" applyFont="1" applyFill="1" applyBorder="1" applyAlignment="1">
      <alignment horizontal="left" wrapText="1"/>
    </xf>
    <xf numFmtId="0" fontId="86" fillId="18" borderId="21" xfId="0" applyFont="1" applyFill="1" applyBorder="1" applyAlignment="1">
      <alignment horizontal="left" wrapText="1"/>
    </xf>
    <xf numFmtId="0" fontId="86" fillId="8" borderId="21" xfId="0" applyFont="1" applyFill="1" applyBorder="1" applyAlignment="1">
      <alignment horizontal="left" wrapText="1"/>
    </xf>
    <xf numFmtId="0" fontId="6" fillId="10" borderId="0" xfId="0" applyFont="1" applyFill="1"/>
    <xf numFmtId="0" fontId="6" fillId="12" borderId="0" xfId="0" applyFont="1" applyFill="1"/>
    <xf numFmtId="0" fontId="6" fillId="9" borderId="0" xfId="0" applyFont="1" applyFill="1"/>
    <xf numFmtId="2" fontId="7" fillId="6" borderId="0" xfId="0" applyNumberFormat="1" applyFont="1" applyFill="1"/>
    <xf numFmtId="2" fontId="41" fillId="2" borderId="14" xfId="0" applyNumberFormat="1" applyFont="1" applyFill="1" applyBorder="1" applyAlignment="1">
      <alignment vertical="center"/>
    </xf>
    <xf numFmtId="2" fontId="62" fillId="2" borderId="13" xfId="0" applyNumberFormat="1" applyFont="1" applyFill="1" applyBorder="1" applyAlignment="1">
      <alignment horizontal="right" vertical="center" indent="1"/>
    </xf>
    <xf numFmtId="165" fontId="7" fillId="0" borderId="0" xfId="0" applyNumberFormat="1" applyFont="1" applyFill="1" applyAlignment="1">
      <alignment wrapText="1" shrinkToFit="1"/>
    </xf>
    <xf numFmtId="16" fontId="8" fillId="0" borderId="0" xfId="0" quotePrefix="1" applyNumberFormat="1" applyFont="1" applyAlignment="1">
      <alignment horizontal="center"/>
    </xf>
    <xf numFmtId="0" fontId="8" fillId="0" borderId="0" xfId="0" quotePrefix="1" applyFont="1" applyAlignment="1">
      <alignment horizontal="center"/>
    </xf>
    <xf numFmtId="0" fontId="34" fillId="14" borderId="0" xfId="0" applyFont="1" applyFill="1"/>
    <xf numFmtId="0" fontId="7" fillId="0" borderId="0" xfId="0" applyFont="1" applyAlignment="1">
      <alignment vertical="center"/>
    </xf>
    <xf numFmtId="0" fontId="88" fillId="13" borderId="0" xfId="0" applyFont="1" applyFill="1" applyAlignment="1">
      <alignment wrapText="1"/>
    </xf>
    <xf numFmtId="0" fontId="88" fillId="13" borderId="0" xfId="0" applyFont="1" applyFill="1"/>
    <xf numFmtId="0" fontId="89" fillId="13" borderId="0" xfId="0" applyFont="1" applyFill="1" applyAlignment="1">
      <alignment wrapText="1"/>
    </xf>
    <xf numFmtId="0" fontId="89" fillId="10" borderId="0" xfId="0" applyFont="1" applyFill="1" applyAlignment="1">
      <alignment wrapText="1" shrinkToFit="1"/>
    </xf>
    <xf numFmtId="164" fontId="62" fillId="2" borderId="13" xfId="0" applyNumberFormat="1" applyFont="1" applyFill="1" applyBorder="1" applyAlignment="1">
      <alignment horizontal="right" vertical="center" indent="1"/>
    </xf>
    <xf numFmtId="49" fontId="34" fillId="12" borderId="22" xfId="0" quotePrefix="1" applyNumberFormat="1" applyFont="1" applyFill="1" applyBorder="1" applyAlignment="1">
      <alignment horizontal="center" vertical="center" wrapText="1" shrinkToFit="1"/>
    </xf>
    <xf numFmtId="0" fontId="7" fillId="0" borderId="0" xfId="0" applyFont="1" applyAlignment="1">
      <alignment horizontal="center" wrapText="1" shrinkToFit="1"/>
    </xf>
    <xf numFmtId="0" fontId="35" fillId="0" borderId="0" xfId="0" applyFont="1"/>
    <xf numFmtId="0" fontId="6" fillId="2" borderId="0" xfId="0" applyFont="1" applyFill="1"/>
    <xf numFmtId="165" fontId="7" fillId="17" borderId="0" xfId="0" applyNumberFormat="1" applyFont="1" applyFill="1" applyBorder="1"/>
    <xf numFmtId="165" fontId="7" fillId="17" borderId="0" xfId="0" applyNumberFormat="1" applyFont="1" applyFill="1" applyAlignment="1">
      <alignment horizontal="right" shrinkToFit="1"/>
    </xf>
    <xf numFmtId="1" fontId="7" fillId="17" borderId="0" xfId="0" applyNumberFormat="1" applyFont="1" applyFill="1" applyBorder="1"/>
    <xf numFmtId="165" fontId="0" fillId="0" borderId="0" xfId="0" applyNumberFormat="1" applyFill="1"/>
    <xf numFmtId="165" fontId="7" fillId="16" borderId="0" xfId="0" applyNumberFormat="1" applyFont="1" applyFill="1"/>
    <xf numFmtId="0" fontId="89" fillId="10" borderId="0" xfId="0" applyFont="1" applyFill="1" applyAlignment="1">
      <alignment wrapText="1"/>
    </xf>
    <xf numFmtId="165" fontId="41" fillId="2" borderId="17" xfId="0" applyNumberFormat="1" applyFont="1" applyFill="1" applyBorder="1" applyAlignment="1">
      <alignment horizontal="left" vertical="center"/>
    </xf>
    <xf numFmtId="165" fontId="7" fillId="0" borderId="0" xfId="0" applyNumberFormat="1" applyFont="1" applyFill="1" applyBorder="1"/>
    <xf numFmtId="0" fontId="41" fillId="8" borderId="13" xfId="0" quotePrefix="1" applyFont="1" applyFill="1" applyBorder="1" applyAlignment="1">
      <alignment horizontal="center" vertical="center" wrapText="1"/>
    </xf>
    <xf numFmtId="0" fontId="41" fillId="15" borderId="13" xfId="0" applyFont="1" applyFill="1" applyBorder="1" applyAlignment="1">
      <alignment horizontal="center" vertical="center" wrapText="1" shrinkToFit="1"/>
    </xf>
    <xf numFmtId="0" fontId="41" fillId="15" borderId="13" xfId="0" quotePrefix="1" applyFont="1" applyFill="1" applyBorder="1" applyAlignment="1">
      <alignment horizontal="center" vertical="center" wrapText="1" shrinkToFit="1"/>
    </xf>
    <xf numFmtId="0" fontId="41" fillId="8" borderId="13" xfId="0" quotePrefix="1" applyFont="1" applyFill="1" applyBorder="1" applyAlignment="1">
      <alignment horizontal="center" vertical="center"/>
    </xf>
    <xf numFmtId="0" fontId="89" fillId="12" borderId="0" xfId="0" applyFont="1" applyFill="1" applyAlignment="1">
      <alignment wrapText="1"/>
    </xf>
    <xf numFmtId="0" fontId="89" fillId="9" borderId="0" xfId="0" applyFont="1" applyFill="1" applyAlignment="1">
      <alignment wrapText="1"/>
    </xf>
    <xf numFmtId="0" fontId="90" fillId="2" borderId="40" xfId="0" applyFont="1" applyFill="1" applyBorder="1" applyAlignment="1">
      <alignment horizontal="left" vertical="center" indent="2"/>
    </xf>
    <xf numFmtId="0" fontId="3" fillId="16" borderId="40" xfId="0" applyFont="1" applyFill="1" applyBorder="1" applyAlignment="1">
      <alignment horizontal="left" vertical="center" indent="1"/>
    </xf>
    <xf numFmtId="0" fontId="90" fillId="16" borderId="40" xfId="0" applyFont="1" applyFill="1" applyBorder="1" applyAlignment="1">
      <alignment horizontal="left" vertical="center" indent="1"/>
    </xf>
    <xf numFmtId="165" fontId="35" fillId="2" borderId="40" xfId="0" applyNumberFormat="1" applyFont="1" applyFill="1" applyBorder="1" applyAlignment="1">
      <alignment horizontal="right" vertical="center" wrapText="1" indent="1" shrinkToFit="1"/>
    </xf>
    <xf numFmtId="165" fontId="3" fillId="16" borderId="40" xfId="0" applyNumberFormat="1" applyFont="1" applyFill="1" applyBorder="1" applyAlignment="1">
      <alignment horizontal="right" vertical="center" indent="1"/>
    </xf>
    <xf numFmtId="165" fontId="90" fillId="16" borderId="40" xfId="0" applyNumberFormat="1" applyFont="1" applyFill="1" applyBorder="1" applyAlignment="1">
      <alignment horizontal="right" vertical="center" indent="1"/>
    </xf>
    <xf numFmtId="165" fontId="90" fillId="2" borderId="40" xfId="0" applyNumberFormat="1" applyFont="1" applyFill="1" applyBorder="1" applyAlignment="1">
      <alignment horizontal="right" vertical="center" indent="1"/>
    </xf>
    <xf numFmtId="0" fontId="58" fillId="8" borderId="40" xfId="0" applyFont="1" applyFill="1" applyBorder="1" applyAlignment="1">
      <alignment vertical="center"/>
    </xf>
    <xf numFmtId="165" fontId="3" fillId="8" borderId="40" xfId="0" applyNumberFormat="1" applyFont="1" applyFill="1" applyBorder="1" applyAlignment="1">
      <alignment horizontal="right" vertical="center" indent="1"/>
    </xf>
    <xf numFmtId="0" fontId="6" fillId="4" borderId="0" xfId="0" applyFont="1" applyFill="1"/>
    <xf numFmtId="164" fontId="15" fillId="11" borderId="19" xfId="0" applyNumberFormat="1" applyFont="1" applyFill="1" applyBorder="1" applyAlignment="1">
      <alignment horizontal="right" vertical="center" indent="3"/>
    </xf>
    <xf numFmtId="3" fontId="44" fillId="4" borderId="18" xfId="0" applyNumberFormat="1" applyFont="1" applyFill="1" applyBorder="1" applyAlignment="1">
      <alignment horizontal="right" vertical="center" indent="3"/>
    </xf>
    <xf numFmtId="3" fontId="15" fillId="4" borderId="18" xfId="0" applyNumberFormat="1" applyFont="1" applyFill="1" applyBorder="1" applyAlignment="1">
      <alignment horizontal="right" vertical="center" indent="3"/>
    </xf>
    <xf numFmtId="3" fontId="15" fillId="2" borderId="18" xfId="0" applyNumberFormat="1" applyFont="1" applyFill="1" applyBorder="1" applyAlignment="1">
      <alignment horizontal="right" vertical="center" indent="3"/>
    </xf>
    <xf numFmtId="3" fontId="15" fillId="11" borderId="19" xfId="0" applyNumberFormat="1" applyFont="1" applyFill="1" applyBorder="1" applyAlignment="1">
      <alignment horizontal="right" vertical="center" indent="3"/>
    </xf>
    <xf numFmtId="0" fontId="40" fillId="4" borderId="0" xfId="1" applyFont="1" applyFill="1" applyAlignment="1" applyProtection="1">
      <alignment horizontal="left"/>
    </xf>
    <xf numFmtId="0" fontId="6" fillId="4" borderId="0" xfId="0" applyFont="1" applyFill="1"/>
    <xf numFmtId="0" fontId="57" fillId="8" borderId="20" xfId="0" applyFont="1" applyFill="1" applyBorder="1" applyAlignment="1">
      <alignment horizontal="left" indent="1"/>
    </xf>
    <xf numFmtId="0" fontId="89" fillId="9" borderId="0" xfId="0" applyFont="1" applyFill="1" applyAlignment="1">
      <alignment horizontal="left" wrapText="1" shrinkToFit="1"/>
    </xf>
    <xf numFmtId="0" fontId="89" fillId="9" borderId="0" xfId="0" applyFont="1" applyFill="1" applyAlignment="1">
      <alignment horizontal="center"/>
    </xf>
    <xf numFmtId="0" fontId="6" fillId="8" borderId="23" xfId="0" applyFont="1" applyFill="1" applyBorder="1"/>
    <xf numFmtId="0" fontId="39" fillId="8" borderId="21" xfId="0" applyFont="1" applyFill="1" applyBorder="1"/>
    <xf numFmtId="0" fontId="6" fillId="2" borderId="0" xfId="0" applyFont="1" applyFill="1"/>
    <xf numFmtId="0" fontId="6" fillId="2" borderId="0" xfId="0" applyFont="1" applyFill="1"/>
    <xf numFmtId="0" fontId="6" fillId="2" borderId="0" xfId="0" applyFont="1" applyFill="1"/>
    <xf numFmtId="0" fontId="35" fillId="8" borderId="14" xfId="0" applyFont="1" applyFill="1" applyBorder="1" applyAlignment="1">
      <alignment horizontal="left" vertical="center" indent="1"/>
    </xf>
    <xf numFmtId="0" fontId="50" fillId="2" borderId="16" xfId="0" applyFont="1" applyFill="1" applyBorder="1" applyAlignment="1">
      <alignment horizontal="left" vertical="center" indent="1"/>
    </xf>
    <xf numFmtId="165" fontId="6" fillId="0" borderId="0" xfId="0" applyNumberFormat="1" applyFont="1" applyFill="1"/>
    <xf numFmtId="0" fontId="7" fillId="2" borderId="0" xfId="0" applyFont="1" applyFill="1" applyAlignment="1"/>
    <xf numFmtId="0" fontId="6" fillId="2" borderId="0" xfId="0" applyFont="1" applyFill="1"/>
    <xf numFmtId="0" fontId="6" fillId="2" borderId="0" xfId="0" applyFont="1" applyFill="1"/>
    <xf numFmtId="0" fontId="6" fillId="4" borderId="0" xfId="0" applyFont="1" applyFill="1"/>
    <xf numFmtId="0" fontId="6" fillId="3" borderId="27" xfId="0" applyFont="1" applyFill="1" applyBorder="1"/>
    <xf numFmtId="0" fontId="6" fillId="19" borderId="27" xfId="0" applyFont="1" applyFill="1" applyBorder="1"/>
    <xf numFmtId="0" fontId="6" fillId="20" borderId="27" xfId="0" applyFont="1" applyFill="1" applyBorder="1"/>
    <xf numFmtId="0" fontId="6" fillId="7" borderId="27" xfId="0" applyFont="1" applyFill="1" applyBorder="1"/>
    <xf numFmtId="0" fontId="15" fillId="11" borderId="18" xfId="0" applyFont="1" applyFill="1" applyBorder="1" applyAlignment="1">
      <alignment horizontal="left" vertical="center" wrapText="1" indent="1"/>
    </xf>
    <xf numFmtId="0" fontId="15" fillId="4" borderId="18" xfId="0" applyFont="1" applyFill="1" applyBorder="1" applyAlignment="1">
      <alignment horizontal="left" vertical="center" wrapText="1" indent="1"/>
    </xf>
    <xf numFmtId="0" fontId="15" fillId="2" borderId="18" xfId="0" applyFont="1" applyFill="1" applyBorder="1" applyAlignment="1">
      <alignment horizontal="left" vertical="center" wrapText="1" indent="1"/>
    </xf>
    <xf numFmtId="0" fontId="15" fillId="11" borderId="19" xfId="0" applyFont="1" applyFill="1" applyBorder="1" applyAlignment="1">
      <alignment horizontal="left" vertical="center" wrapText="1" indent="1"/>
    </xf>
    <xf numFmtId="0" fontId="6" fillId="2" borderId="0" xfId="0" applyFont="1" applyFill="1"/>
    <xf numFmtId="0" fontId="6" fillId="2" borderId="0" xfId="0" applyFont="1" applyFill="1"/>
    <xf numFmtId="0" fontId="6" fillId="2" borderId="0" xfId="0" applyFont="1" applyFill="1"/>
    <xf numFmtId="0" fontId="7" fillId="0" borderId="0" xfId="0" applyFont="1" applyAlignment="1">
      <alignment horizontal="center"/>
    </xf>
    <xf numFmtId="164" fontId="15" fillId="4" borderId="28" xfId="0" applyNumberFormat="1" applyFont="1" applyFill="1" applyBorder="1" applyAlignment="1">
      <alignment horizontal="center" vertical="center"/>
    </xf>
    <xf numFmtId="164" fontId="15" fillId="11" borderId="14" xfId="0" applyNumberFormat="1" applyFont="1" applyFill="1" applyBorder="1" applyAlignment="1">
      <alignment horizontal="center" vertical="center"/>
    </xf>
    <xf numFmtId="164" fontId="44" fillId="4" borderId="14" xfId="0" applyNumberFormat="1" applyFont="1" applyFill="1" applyBorder="1" applyAlignment="1">
      <alignment horizontal="center" vertical="center"/>
    </xf>
    <xf numFmtId="164" fontId="15" fillId="4" borderId="14" xfId="0" applyNumberFormat="1" applyFont="1" applyFill="1" applyBorder="1" applyAlignment="1">
      <alignment horizontal="center" vertical="center"/>
    </xf>
    <xf numFmtId="164" fontId="15" fillId="2" borderId="14" xfId="0" applyNumberFormat="1" applyFont="1" applyFill="1" applyBorder="1" applyAlignment="1">
      <alignment horizontal="center" vertical="center"/>
    </xf>
    <xf numFmtId="164" fontId="15" fillId="11" borderId="16" xfId="0" applyNumberFormat="1" applyFont="1" applyFill="1" applyBorder="1" applyAlignment="1">
      <alignment horizontal="center" vertical="center"/>
    </xf>
    <xf numFmtId="0" fontId="6" fillId="2" borderId="0" xfId="0" applyFont="1" applyFill="1"/>
    <xf numFmtId="0" fontId="6" fillId="2" borderId="0" xfId="0" applyFont="1" applyFill="1"/>
    <xf numFmtId="0" fontId="7" fillId="2" borderId="0" xfId="0" applyFont="1" applyFill="1"/>
    <xf numFmtId="2" fontId="41" fillId="2" borderId="15" xfId="0" applyNumberFormat="1" applyFont="1" applyFill="1" applyBorder="1" applyAlignment="1">
      <alignment horizontal="left" vertical="center"/>
    </xf>
    <xf numFmtId="0" fontId="9" fillId="8" borderId="0" xfId="0" applyFont="1" applyFill="1"/>
    <xf numFmtId="0" fontId="7" fillId="8" borderId="0" xfId="0" applyFont="1" applyFill="1"/>
    <xf numFmtId="165" fontId="7" fillId="8" borderId="0" xfId="0" applyNumberFormat="1" applyFont="1" applyFill="1"/>
    <xf numFmtId="1" fontId="7" fillId="8" borderId="0" xfId="0" applyNumberFormat="1" applyFont="1" applyFill="1"/>
    <xf numFmtId="2" fontId="7" fillId="8" borderId="0" xfId="0" applyNumberFormat="1" applyFont="1" applyFill="1"/>
    <xf numFmtId="0" fontId="6" fillId="2" borderId="0" xfId="0" applyFont="1" applyFill="1"/>
    <xf numFmtId="0" fontId="30" fillId="10" borderId="13" xfId="0" applyFont="1" applyFill="1" applyBorder="1" applyAlignment="1">
      <alignment horizontal="center" vertical="center"/>
    </xf>
    <xf numFmtId="0" fontId="37" fillId="11" borderId="23" xfId="0" applyFont="1" applyFill="1" applyBorder="1" applyAlignment="1">
      <alignment horizontal="left" vertical="center"/>
    </xf>
    <xf numFmtId="0" fontId="37" fillId="11" borderId="21" xfId="0" applyFont="1" applyFill="1" applyBorder="1" applyAlignment="1">
      <alignment horizontal="left" vertical="center"/>
    </xf>
    <xf numFmtId="0" fontId="6" fillId="2" borderId="0" xfId="0" applyFont="1" applyFill="1"/>
    <xf numFmtId="165" fontId="40" fillId="0" borderId="0" xfId="0" applyNumberFormat="1" applyFont="1"/>
    <xf numFmtId="17" fontId="38" fillId="10" borderId="13" xfId="0" applyNumberFormat="1" applyFont="1" applyFill="1" applyBorder="1" applyAlignment="1">
      <alignment horizontal="center" vertical="center" wrapText="1" shrinkToFit="1"/>
    </xf>
    <xf numFmtId="0" fontId="41" fillId="2" borderId="0" xfId="0" applyFont="1" applyFill="1" applyAlignment="1">
      <alignment wrapText="1" shrinkToFit="1"/>
    </xf>
    <xf numFmtId="0" fontId="43" fillId="2" borderId="18" xfId="0" applyFont="1" applyFill="1" applyBorder="1" applyAlignment="1">
      <alignment horizontal="left" vertical="center" indent="2"/>
    </xf>
    <xf numFmtId="0" fontId="43" fillId="2" borderId="19" xfId="0" applyFont="1" applyFill="1" applyBorder="1" applyAlignment="1">
      <alignment horizontal="left" vertical="center" wrapText="1" indent="2"/>
    </xf>
    <xf numFmtId="3" fontId="15" fillId="2" borderId="22" xfId="0" applyNumberFormat="1" applyFont="1" applyFill="1" applyBorder="1" applyAlignment="1">
      <alignment horizontal="right" vertical="center" indent="2"/>
    </xf>
    <xf numFmtId="3" fontId="15" fillId="2" borderId="18" xfId="0" applyNumberFormat="1" applyFont="1" applyFill="1" applyBorder="1" applyAlignment="1">
      <alignment horizontal="right" vertical="center" indent="2"/>
    </xf>
    <xf numFmtId="3" fontId="44" fillId="2" borderId="42" xfId="0" applyNumberFormat="1" applyFont="1" applyFill="1" applyBorder="1" applyAlignment="1">
      <alignment horizontal="right" vertical="center" indent="2"/>
    </xf>
    <xf numFmtId="3" fontId="43" fillId="2" borderId="18" xfId="0" applyNumberFormat="1" applyFont="1" applyFill="1" applyBorder="1" applyAlignment="1">
      <alignment horizontal="right" vertical="center" indent="2"/>
    </xf>
    <xf numFmtId="3" fontId="43" fillId="2" borderId="19" xfId="0" applyNumberFormat="1" applyFont="1" applyFill="1" applyBorder="1" applyAlignment="1">
      <alignment horizontal="right" vertical="center" indent="2"/>
    </xf>
    <xf numFmtId="0" fontId="30" fillId="10" borderId="13" xfId="0" applyFont="1" applyFill="1" applyBorder="1" applyAlignment="1">
      <alignment horizontal="center" vertical="center"/>
    </xf>
    <xf numFmtId="0" fontId="30" fillId="2" borderId="0" xfId="0" applyFont="1" applyFill="1" applyBorder="1" applyAlignment="1">
      <alignment vertical="center"/>
    </xf>
    <xf numFmtId="0" fontId="6" fillId="2" borderId="0" xfId="0" applyFont="1" applyFill="1"/>
    <xf numFmtId="0" fontId="43" fillId="11" borderId="13" xfId="0" applyFont="1" applyFill="1" applyBorder="1" applyAlignment="1">
      <alignment horizontal="center" vertical="center"/>
    </xf>
    <xf numFmtId="0" fontId="7" fillId="0" borderId="0" xfId="0" applyFont="1" applyAlignment="1">
      <alignment horizontal="center"/>
    </xf>
    <xf numFmtId="0" fontId="6" fillId="2" borderId="0" xfId="0" applyFont="1" applyFill="1"/>
    <xf numFmtId="0" fontId="43" fillId="11" borderId="13" xfId="0" applyFont="1" applyFill="1" applyBorder="1" applyAlignment="1">
      <alignment horizontal="center" vertical="center" wrapText="1" shrinkToFit="1"/>
    </xf>
    <xf numFmtId="0" fontId="6" fillId="4" borderId="0" xfId="0" applyFont="1" applyFill="1"/>
    <xf numFmtId="0" fontId="95" fillId="0" borderId="0" xfId="0" applyFont="1" applyAlignment="1">
      <alignment horizontal="center"/>
    </xf>
    <xf numFmtId="0" fontId="7" fillId="0" borderId="0" xfId="0" applyFont="1" applyFill="1" applyAlignment="1">
      <alignment wrapText="1" shrinkToFit="1"/>
    </xf>
    <xf numFmtId="165" fontId="7" fillId="17" borderId="0" xfId="0" applyNumberFormat="1" applyFont="1" applyFill="1" applyAlignment="1">
      <alignment wrapText="1" shrinkToFit="1"/>
    </xf>
    <xf numFmtId="0" fontId="15" fillId="2" borderId="22" xfId="0" applyFont="1" applyFill="1" applyBorder="1" applyAlignment="1">
      <alignment horizontal="left" vertical="center"/>
    </xf>
    <xf numFmtId="164" fontId="44" fillId="2" borderId="18" xfId="0" applyNumberFormat="1" applyFont="1" applyFill="1" applyBorder="1" applyAlignment="1">
      <alignment horizontal="right" vertical="center" indent="2"/>
    </xf>
    <xf numFmtId="0" fontId="15" fillId="11" borderId="18" xfId="0" applyFont="1" applyFill="1" applyBorder="1" applyAlignment="1">
      <alignment horizontal="left" vertical="center" indent="1"/>
    </xf>
    <xf numFmtId="164" fontId="15" fillId="11" borderId="19" xfId="0" applyNumberFormat="1" applyFont="1" applyFill="1" applyBorder="1" applyAlignment="1">
      <alignment horizontal="right" vertical="center" indent="2"/>
    </xf>
    <xf numFmtId="0" fontId="43" fillId="11" borderId="43" xfId="0" applyFont="1" applyFill="1" applyBorder="1" applyAlignment="1">
      <alignment horizontal="center" vertical="center" wrapText="1" shrinkToFit="1"/>
    </xf>
    <xf numFmtId="164" fontId="15" fillId="4" borderId="44" xfId="0" applyNumberFormat="1" applyFont="1" applyFill="1" applyBorder="1" applyAlignment="1">
      <alignment horizontal="right" vertical="center" indent="3"/>
    </xf>
    <xf numFmtId="164" fontId="15" fillId="11" borderId="45" xfId="0" applyNumberFormat="1" applyFont="1" applyFill="1" applyBorder="1" applyAlignment="1">
      <alignment horizontal="right" vertical="center" indent="3"/>
    </xf>
    <xf numFmtId="0" fontId="43" fillId="2" borderId="14" xfId="0" applyFont="1" applyFill="1" applyBorder="1" applyAlignment="1">
      <alignment vertical="center" wrapText="1" shrinkToFit="1"/>
    </xf>
    <xf numFmtId="0" fontId="43" fillId="2" borderId="0" xfId="0" applyFont="1" applyFill="1" applyBorder="1" applyAlignment="1">
      <alignment vertical="center" wrapText="1" shrinkToFit="1"/>
    </xf>
    <xf numFmtId="0" fontId="43" fillId="2" borderId="14" xfId="0" applyFont="1" applyFill="1" applyBorder="1" applyAlignment="1">
      <alignment horizontal="center" vertical="center"/>
    </xf>
    <xf numFmtId="164" fontId="44" fillId="2" borderId="14" xfId="0" applyNumberFormat="1" applyFont="1" applyFill="1" applyBorder="1" applyAlignment="1">
      <alignment horizontal="center" vertical="center"/>
    </xf>
    <xf numFmtId="0" fontId="41" fillId="2" borderId="0" xfId="0" applyFont="1" applyFill="1" applyBorder="1" applyAlignment="1"/>
    <xf numFmtId="0" fontId="8" fillId="0" borderId="0" xfId="0" applyFont="1" applyFill="1"/>
    <xf numFmtId="16" fontId="34" fillId="12" borderId="22" xfId="0" quotePrefix="1" applyNumberFormat="1" applyFont="1" applyFill="1" applyBorder="1" applyAlignment="1">
      <alignment horizontal="center" vertical="center"/>
    </xf>
    <xf numFmtId="0" fontId="34" fillId="12" borderId="22" xfId="0" quotePrefix="1" applyFont="1" applyFill="1" applyBorder="1" applyAlignment="1">
      <alignment horizontal="center" vertical="center"/>
    </xf>
    <xf numFmtId="0" fontId="83" fillId="0" borderId="0" xfId="0" applyFont="1" applyFill="1"/>
    <xf numFmtId="0" fontId="15" fillId="2" borderId="14" xfId="0" applyFont="1" applyFill="1" applyBorder="1" applyAlignment="1">
      <alignment horizontal="left" vertical="center"/>
    </xf>
    <xf numFmtId="0" fontId="15" fillId="15" borderId="14" xfId="0" applyFont="1" applyFill="1" applyBorder="1" applyAlignment="1">
      <alignment horizontal="left" vertical="center"/>
    </xf>
    <xf numFmtId="0" fontId="15" fillId="15" borderId="16" xfId="0" applyFont="1" applyFill="1" applyBorder="1" applyAlignment="1">
      <alignment horizontal="left" vertical="center"/>
    </xf>
    <xf numFmtId="165" fontId="35" fillId="15" borderId="19" xfId="0" applyNumberFormat="1" applyFont="1" applyFill="1" applyBorder="1" applyAlignment="1">
      <alignment horizontal="right" vertical="center" indent="1"/>
    </xf>
    <xf numFmtId="0" fontId="6" fillId="2" borderId="0" xfId="0" applyFont="1" applyFill="1"/>
    <xf numFmtId="0" fontId="18" fillId="2" borderId="0" xfId="0" applyFont="1" applyFill="1" applyBorder="1" applyAlignment="1">
      <alignment horizontal="right"/>
    </xf>
    <xf numFmtId="0" fontId="6" fillId="2" borderId="0" xfId="0" applyFont="1" applyFill="1"/>
    <xf numFmtId="0" fontId="46" fillId="2" borderId="0" xfId="1" applyFont="1" applyFill="1" applyAlignment="1" applyProtection="1"/>
    <xf numFmtId="0" fontId="100" fillId="2" borderId="0" xfId="0" applyFont="1" applyFill="1" applyAlignment="1">
      <alignment horizontal="center"/>
    </xf>
    <xf numFmtId="0" fontId="12" fillId="2" borderId="56" xfId="0" applyFont="1" applyFill="1" applyBorder="1" applyAlignment="1">
      <alignment horizontal="left"/>
    </xf>
    <xf numFmtId="0" fontId="12" fillId="2" borderId="57" xfId="0" applyFont="1" applyFill="1" applyBorder="1" applyAlignment="1">
      <alignment horizontal="left"/>
    </xf>
    <xf numFmtId="0" fontId="12" fillId="2" borderId="48" xfId="0" applyFont="1" applyFill="1" applyBorder="1" applyAlignment="1"/>
    <xf numFmtId="0" fontId="12" fillId="2" borderId="49" xfId="0" applyFont="1" applyFill="1" applyBorder="1" applyAlignment="1"/>
    <xf numFmtId="0" fontId="12" fillId="2" borderId="50" xfId="0" applyFont="1" applyFill="1" applyBorder="1" applyAlignment="1"/>
    <xf numFmtId="0" fontId="12" fillId="2" borderId="51" xfId="0" applyFont="1" applyFill="1" applyBorder="1" applyAlignment="1"/>
    <xf numFmtId="0" fontId="12" fillId="2" borderId="52" xfId="0" applyFont="1" applyFill="1" applyBorder="1" applyAlignment="1"/>
    <xf numFmtId="0" fontId="6" fillId="2" borderId="53" xfId="0" applyFont="1" applyFill="1" applyBorder="1"/>
    <xf numFmtId="0" fontId="6" fillId="2" borderId="54" xfId="0" applyFont="1" applyFill="1" applyBorder="1"/>
    <xf numFmtId="0" fontId="6" fillId="2" borderId="55" xfId="0" applyFont="1" applyFill="1" applyBorder="1"/>
    <xf numFmtId="0" fontId="98" fillId="15" borderId="22" xfId="0" applyFont="1" applyFill="1" applyBorder="1" applyAlignment="1">
      <alignment horizontal="center" vertical="center" wrapText="1" shrinkToFit="1"/>
    </xf>
    <xf numFmtId="165" fontId="83" fillId="0" borderId="0" xfId="0" applyNumberFormat="1" applyFont="1" applyFill="1"/>
    <xf numFmtId="0" fontId="6" fillId="2" borderId="0" xfId="0" applyFont="1" applyFill="1"/>
    <xf numFmtId="0" fontId="40" fillId="4" borderId="0" xfId="1" applyFont="1" applyFill="1" applyAlignment="1" applyProtection="1">
      <alignment horizontal="left"/>
    </xf>
    <xf numFmtId="0" fontId="6" fillId="4" borderId="0" xfId="0" applyFont="1" applyFill="1"/>
    <xf numFmtId="0" fontId="18" fillId="2" borderId="0" xfId="0" applyFont="1" applyFill="1" applyBorder="1" applyAlignment="1">
      <alignment horizontal="right"/>
    </xf>
    <xf numFmtId="49" fontId="34" fillId="9" borderId="22" xfId="0" quotePrefix="1" applyNumberFormat="1" applyFont="1" applyFill="1" applyBorder="1" applyAlignment="1">
      <alignment horizontal="center" vertical="center" wrapText="1" shrinkToFit="1"/>
    </xf>
    <xf numFmtId="0" fontId="7" fillId="0" borderId="0" xfId="0" applyFont="1" applyFill="1" applyBorder="1"/>
    <xf numFmtId="1" fontId="7" fillId="8" borderId="0" xfId="0" applyNumberFormat="1" applyFont="1" applyFill="1" applyBorder="1"/>
    <xf numFmtId="165" fontId="7" fillId="8" borderId="0" xfId="0" applyNumberFormat="1" applyFont="1" applyFill="1" applyAlignment="1">
      <alignment horizontal="right" shrinkToFit="1"/>
    </xf>
    <xf numFmtId="49" fontId="38" fillId="9" borderId="40" xfId="0" applyNumberFormat="1" applyFont="1" applyFill="1" applyBorder="1" applyAlignment="1">
      <alignment horizontal="center" vertical="center" wrapText="1" shrinkToFit="1"/>
    </xf>
    <xf numFmtId="0" fontId="15" fillId="8" borderId="14" xfId="0" applyFont="1" applyFill="1" applyBorder="1" applyAlignment="1">
      <alignment horizontal="left" vertical="center"/>
    </xf>
    <xf numFmtId="0" fontId="15" fillId="8" borderId="16" xfId="0" applyFont="1" applyFill="1" applyBorder="1" applyAlignment="1">
      <alignment horizontal="left" vertical="center"/>
    </xf>
    <xf numFmtId="0" fontId="98" fillId="8" borderId="13" xfId="0" applyFont="1" applyFill="1" applyBorder="1" applyAlignment="1">
      <alignment horizontal="center" vertical="center" wrapText="1" shrinkToFit="1"/>
    </xf>
    <xf numFmtId="165" fontId="101" fillId="2" borderId="18" xfId="0" applyNumberFormat="1" applyFont="1" applyFill="1" applyBorder="1" applyAlignment="1">
      <alignment horizontal="right" vertical="center" indent="1"/>
    </xf>
    <xf numFmtId="165" fontId="101" fillId="8" borderId="18" xfId="0" applyNumberFormat="1" applyFont="1" applyFill="1" applyBorder="1" applyAlignment="1">
      <alignment horizontal="right" vertical="center" indent="1"/>
    </xf>
    <xf numFmtId="165" fontId="101" fillId="8" borderId="19" xfId="0" applyNumberFormat="1" applyFont="1" applyFill="1" applyBorder="1" applyAlignment="1">
      <alignment horizontal="right" vertical="center" indent="1"/>
    </xf>
    <xf numFmtId="0" fontId="100" fillId="2" borderId="0" xfId="0" applyFont="1" applyFill="1" applyAlignment="1"/>
    <xf numFmtId="0" fontId="102" fillId="2" borderId="0" xfId="0" applyFont="1" applyFill="1" applyAlignment="1">
      <alignment horizontal="center"/>
    </xf>
    <xf numFmtId="0" fontId="12" fillId="2" borderId="0" xfId="0" applyFont="1" applyFill="1" applyBorder="1" applyAlignment="1">
      <alignment wrapText="1"/>
    </xf>
    <xf numFmtId="0" fontId="6" fillId="2" borderId="0" xfId="0" applyFont="1" applyFill="1" applyBorder="1" applyAlignment="1"/>
    <xf numFmtId="0" fontId="102" fillId="2" borderId="0" xfId="0" applyFont="1" applyFill="1" applyBorder="1" applyAlignment="1"/>
    <xf numFmtId="0" fontId="6" fillId="2" borderId="0" xfId="0" applyFont="1" applyFill="1"/>
    <xf numFmtId="0" fontId="35" fillId="2" borderId="14" xfId="0" applyFont="1" applyFill="1" applyBorder="1" applyAlignment="1">
      <alignment horizontal="left" vertical="center" indent="1"/>
    </xf>
    <xf numFmtId="0" fontId="35" fillId="8" borderId="14" xfId="0" applyFont="1" applyFill="1" applyBorder="1" applyAlignment="1">
      <alignment horizontal="left" vertical="center" indent="1"/>
    </xf>
    <xf numFmtId="0" fontId="50" fillId="2" borderId="16" xfId="0" applyFont="1" applyFill="1" applyBorder="1" applyAlignment="1">
      <alignment horizontal="left" vertical="center" indent="1"/>
    </xf>
    <xf numFmtId="49" fontId="34" fillId="9" borderId="13" xfId="0" applyNumberFormat="1" applyFont="1" applyFill="1" applyBorder="1" applyAlignment="1">
      <alignment horizontal="center" vertical="center"/>
    </xf>
    <xf numFmtId="0" fontId="34" fillId="9" borderId="21" xfId="0" applyFont="1" applyFill="1" applyBorder="1" applyAlignment="1">
      <alignment horizontal="center" vertical="center"/>
    </xf>
    <xf numFmtId="165" fontId="103" fillId="0" borderId="0" xfId="0" applyNumberFormat="1" applyFont="1"/>
    <xf numFmtId="0" fontId="6" fillId="2" borderId="0" xfId="0" applyFont="1" applyFill="1"/>
    <xf numFmtId="0" fontId="22" fillId="8" borderId="0" xfId="0" applyFont="1" applyFill="1" applyAlignment="1"/>
    <xf numFmtId="0" fontId="6" fillId="21" borderId="0" xfId="0" applyFont="1" applyFill="1"/>
    <xf numFmtId="0" fontId="12" fillId="9" borderId="0" xfId="0" applyFont="1" applyFill="1" applyAlignment="1">
      <alignment horizontal="left"/>
    </xf>
    <xf numFmtId="0" fontId="12" fillId="22" borderId="0" xfId="0" applyFont="1" applyFill="1" applyAlignment="1">
      <alignment horizontal="left"/>
    </xf>
    <xf numFmtId="0" fontId="85" fillId="6" borderId="13" xfId="0" applyFont="1" applyFill="1" applyBorder="1" applyAlignment="1">
      <alignment horizontal="center" vertical="center" wrapText="1" shrinkToFit="1"/>
    </xf>
    <xf numFmtId="0" fontId="85" fillId="8" borderId="13" xfId="0" applyFont="1" applyFill="1" applyBorder="1" applyAlignment="1">
      <alignment horizontal="center" vertical="center" wrapText="1" shrinkToFit="1"/>
    </xf>
    <xf numFmtId="0" fontId="85" fillId="18" borderId="13" xfId="0" applyFont="1" applyFill="1" applyBorder="1" applyAlignment="1">
      <alignment horizontal="center" vertical="center" wrapText="1" shrinkToFit="1"/>
    </xf>
    <xf numFmtId="0" fontId="85" fillId="11" borderId="13" xfId="0" applyFont="1" applyFill="1" applyBorder="1" applyAlignment="1">
      <alignment horizontal="center" vertical="center" wrapText="1" shrinkToFit="1"/>
    </xf>
    <xf numFmtId="17" fontId="41" fillId="8" borderId="13" xfId="0" applyNumberFormat="1" applyFont="1" applyFill="1" applyBorder="1" applyAlignment="1">
      <alignment horizontal="center" vertical="center"/>
    </xf>
    <xf numFmtId="165" fontId="7" fillId="0" borderId="0" xfId="0" quotePrefix="1" applyNumberFormat="1" applyFont="1" applyFill="1"/>
    <xf numFmtId="165" fontId="101" fillId="15" borderId="18" xfId="0" applyNumberFormat="1" applyFont="1" applyFill="1" applyBorder="1" applyAlignment="1">
      <alignment horizontal="right" vertical="center" indent="1"/>
    </xf>
    <xf numFmtId="165" fontId="101" fillId="15" borderId="19" xfId="0" applyNumberFormat="1" applyFont="1" applyFill="1" applyBorder="1" applyAlignment="1">
      <alignment horizontal="right" vertical="center" indent="1"/>
    </xf>
    <xf numFmtId="0" fontId="6" fillId="2" borderId="0" xfId="0" applyFont="1" applyFill="1"/>
    <xf numFmtId="164" fontId="15" fillId="4" borderId="28" xfId="0" applyNumberFormat="1" applyFont="1" applyFill="1" applyBorder="1" applyAlignment="1">
      <alignment horizontal="right" vertical="center" indent="3"/>
    </xf>
    <xf numFmtId="164" fontId="15" fillId="11" borderId="14" xfId="0" applyNumberFormat="1" applyFont="1" applyFill="1" applyBorder="1" applyAlignment="1">
      <alignment horizontal="right" vertical="center" indent="3"/>
    </xf>
    <xf numFmtId="164" fontId="44" fillId="4" borderId="16" xfId="0" applyNumberFormat="1" applyFont="1" applyFill="1" applyBorder="1" applyAlignment="1">
      <alignment horizontal="right" vertical="center" indent="3"/>
    </xf>
    <xf numFmtId="0" fontId="33" fillId="2" borderId="14" xfId="0" applyFont="1" applyFill="1" applyBorder="1" applyAlignment="1">
      <alignment vertical="center"/>
    </xf>
    <xf numFmtId="0" fontId="93" fillId="2" borderId="14" xfId="0" applyFont="1" applyFill="1" applyBorder="1" applyAlignment="1">
      <alignment horizontal="center" vertical="center" wrapText="1" shrinkToFit="1"/>
    </xf>
    <xf numFmtId="3" fontId="15" fillId="2" borderId="14" xfId="0" applyNumberFormat="1" applyFont="1" applyFill="1" applyBorder="1" applyAlignment="1">
      <alignment horizontal="right" vertical="center" indent="2"/>
    </xf>
    <xf numFmtId="3" fontId="44" fillId="2" borderId="14" xfId="0" applyNumberFormat="1" applyFont="1" applyFill="1" applyBorder="1" applyAlignment="1">
      <alignment horizontal="right" vertical="center" indent="2"/>
    </xf>
    <xf numFmtId="0" fontId="105" fillId="11" borderId="13" xfId="0" applyFont="1" applyFill="1" applyBorder="1" applyAlignment="1">
      <alignment horizontal="center" vertical="center" wrapText="1" shrinkToFit="1"/>
    </xf>
    <xf numFmtId="17" fontId="41" fillId="15" borderId="13" xfId="0" applyNumberFormat="1" applyFont="1" applyFill="1" applyBorder="1" applyAlignment="1">
      <alignment horizontal="center" vertical="center"/>
    </xf>
    <xf numFmtId="165" fontId="83" fillId="0" borderId="0" xfId="0" applyNumberFormat="1" applyFont="1"/>
    <xf numFmtId="165" fontId="35" fillId="11" borderId="0" xfId="0" applyNumberFormat="1" applyFont="1" applyFill="1"/>
    <xf numFmtId="165" fontId="83" fillId="11" borderId="0" xfId="0" applyNumberFormat="1" applyFont="1" applyFill="1"/>
    <xf numFmtId="0" fontId="6" fillId="2" borderId="0" xfId="0" applyFont="1" applyFill="1"/>
    <xf numFmtId="165" fontId="44" fillId="4" borderId="45" xfId="0" applyNumberFormat="1" applyFont="1" applyFill="1" applyBorder="1" applyAlignment="1">
      <alignment horizontal="right" vertical="center" indent="3"/>
    </xf>
    <xf numFmtId="165" fontId="44" fillId="4" borderId="18" xfId="0" applyNumberFormat="1" applyFont="1" applyFill="1" applyBorder="1" applyAlignment="1">
      <alignment horizontal="right" vertical="center" indent="3"/>
    </xf>
    <xf numFmtId="165" fontId="15" fillId="11" borderId="45" xfId="0" applyNumberFormat="1" applyFont="1" applyFill="1" applyBorder="1" applyAlignment="1">
      <alignment horizontal="right" vertical="center" indent="3"/>
    </xf>
    <xf numFmtId="165" fontId="15" fillId="11" borderId="18" xfId="0" applyNumberFormat="1" applyFont="1" applyFill="1" applyBorder="1" applyAlignment="1">
      <alignment horizontal="right" vertical="center" indent="3"/>
    </xf>
    <xf numFmtId="165" fontId="15" fillId="4" borderId="45" xfId="0" applyNumberFormat="1" applyFont="1" applyFill="1" applyBorder="1" applyAlignment="1">
      <alignment horizontal="right" vertical="center" indent="3"/>
    </xf>
    <xf numFmtId="165" fontId="15" fillId="4" borderId="18" xfId="0" applyNumberFormat="1" applyFont="1" applyFill="1" applyBorder="1" applyAlignment="1">
      <alignment horizontal="right" vertical="center" indent="3"/>
    </xf>
    <xf numFmtId="165" fontId="15" fillId="2" borderId="45" xfId="0" applyNumberFormat="1" applyFont="1" applyFill="1" applyBorder="1" applyAlignment="1">
      <alignment horizontal="right" vertical="center" indent="3"/>
    </xf>
    <xf numFmtId="165" fontId="15" fillId="2" borderId="18" xfId="0" applyNumberFormat="1" applyFont="1" applyFill="1" applyBorder="1" applyAlignment="1">
      <alignment horizontal="right" vertical="center" indent="3"/>
    </xf>
    <xf numFmtId="165" fontId="15" fillId="11" borderId="46" xfId="0" applyNumberFormat="1" applyFont="1" applyFill="1" applyBorder="1" applyAlignment="1">
      <alignment horizontal="right" vertical="center" indent="3"/>
    </xf>
    <xf numFmtId="165" fontId="15" fillId="11" borderId="19" xfId="0" applyNumberFormat="1" applyFont="1" applyFill="1" applyBorder="1" applyAlignment="1">
      <alignment horizontal="right" vertical="center" indent="3"/>
    </xf>
    <xf numFmtId="0" fontId="6" fillId="2" borderId="0" xfId="0" applyFont="1" applyFill="1"/>
    <xf numFmtId="0" fontId="37" fillId="11" borderId="20" xfId="0" applyFont="1" applyFill="1" applyBorder="1" applyAlignment="1">
      <alignment horizontal="left" vertical="center"/>
    </xf>
    <xf numFmtId="0" fontId="6" fillId="2" borderId="0" xfId="0" applyFont="1" applyFill="1"/>
    <xf numFmtId="0" fontId="6" fillId="2" borderId="0" xfId="0" applyFont="1" applyFill="1"/>
    <xf numFmtId="0" fontId="18" fillId="2" borderId="0" xfId="0" applyFont="1" applyFill="1" applyBorder="1" applyAlignment="1">
      <alignment horizontal="right"/>
    </xf>
    <xf numFmtId="0" fontId="40" fillId="2" borderId="0" xfId="0" applyFont="1" applyFill="1" applyBorder="1" applyAlignment="1"/>
    <xf numFmtId="0" fontId="6" fillId="2" borderId="0" xfId="0" applyFont="1" applyFill="1"/>
    <xf numFmtId="0" fontId="92" fillId="2" borderId="14" xfId="0" applyFont="1" applyFill="1" applyBorder="1" applyAlignment="1">
      <alignment wrapText="1" shrinkToFit="1"/>
    </xf>
    <xf numFmtId="0" fontId="92" fillId="2" borderId="0" xfId="0" applyFont="1" applyFill="1" applyBorder="1" applyAlignment="1">
      <alignment wrapText="1" shrinkToFit="1"/>
    </xf>
    <xf numFmtId="0" fontId="18" fillId="2" borderId="0" xfId="0" applyFont="1" applyFill="1" applyBorder="1" applyAlignment="1"/>
    <xf numFmtId="0" fontId="14" fillId="2" borderId="0" xfId="0" applyFont="1" applyFill="1" applyBorder="1"/>
    <xf numFmtId="0" fontId="41" fillId="2" borderId="29" xfId="0" applyFont="1" applyFill="1" applyBorder="1" applyAlignment="1"/>
    <xf numFmtId="0" fontId="6" fillId="2" borderId="0" xfId="0" applyFont="1" applyFill="1"/>
    <xf numFmtId="0" fontId="35" fillId="2" borderId="14" xfId="0" applyFont="1" applyFill="1" applyBorder="1" applyAlignment="1">
      <alignment horizontal="left" vertical="center" indent="1"/>
    </xf>
    <xf numFmtId="0" fontId="35" fillId="8" borderId="14" xfId="0" applyFont="1" applyFill="1" applyBorder="1" applyAlignment="1">
      <alignment horizontal="left" vertical="center" indent="1"/>
    </xf>
    <xf numFmtId="0" fontId="50" fillId="2" borderId="16" xfId="0" applyFont="1" applyFill="1" applyBorder="1" applyAlignment="1">
      <alignment horizontal="left" vertical="center" indent="1"/>
    </xf>
    <xf numFmtId="0" fontId="40" fillId="4" borderId="0" xfId="1" applyFont="1" applyFill="1" applyAlignment="1" applyProtection="1">
      <alignment horizontal="left"/>
    </xf>
    <xf numFmtId="0" fontId="34" fillId="9" borderId="21" xfId="0" applyFont="1" applyFill="1" applyBorder="1" applyAlignment="1">
      <alignment horizontal="center" vertical="center"/>
    </xf>
    <xf numFmtId="0" fontId="6" fillId="2" borderId="0" xfId="0" applyFont="1" applyFill="1"/>
    <xf numFmtId="0" fontId="40" fillId="2" borderId="0" xfId="0" quotePrefix="1" applyFont="1" applyFill="1" applyBorder="1" applyAlignment="1"/>
    <xf numFmtId="0" fontId="21" fillId="4" borderId="0" xfId="0" applyFont="1" applyFill="1" applyAlignment="1">
      <alignment wrapText="1" shrinkToFit="1"/>
    </xf>
    <xf numFmtId="49" fontId="34" fillId="9" borderId="13" xfId="0" quotePrefix="1" applyNumberFormat="1" applyFont="1" applyFill="1" applyBorder="1" applyAlignment="1">
      <alignment horizontal="center" vertical="center"/>
    </xf>
    <xf numFmtId="0" fontId="4" fillId="2" borderId="29" xfId="0" applyFont="1" applyFill="1" applyBorder="1" applyAlignment="1"/>
    <xf numFmtId="0" fontId="109" fillId="2" borderId="0" xfId="0" applyFont="1" applyFill="1" applyBorder="1" applyAlignment="1">
      <alignment horizontal="center" vertical="center"/>
    </xf>
    <xf numFmtId="0" fontId="112" fillId="2" borderId="0" xfId="1" applyFont="1" applyFill="1" applyAlignment="1" applyProtection="1"/>
    <xf numFmtId="0" fontId="113" fillId="2" borderId="0" xfId="1" applyFont="1" applyFill="1" applyAlignment="1" applyProtection="1">
      <alignment horizontal="right"/>
    </xf>
    <xf numFmtId="0" fontId="6" fillId="2" borderId="0" xfId="0" applyFont="1" applyFill="1"/>
    <xf numFmtId="0" fontId="89" fillId="0" borderId="0" xfId="0" applyFont="1"/>
    <xf numFmtId="1" fontId="89" fillId="0" borderId="0" xfId="0" applyNumberFormat="1" applyFont="1"/>
    <xf numFmtId="0" fontId="36" fillId="2" borderId="0" xfId="0" applyFont="1" applyFill="1" applyAlignment="1">
      <alignment horizontal="right" wrapText="1"/>
    </xf>
    <xf numFmtId="0" fontId="6" fillId="2" borderId="0" xfId="0" applyFont="1" applyFill="1"/>
    <xf numFmtId="0" fontId="87" fillId="2" borderId="0" xfId="0" applyFont="1" applyFill="1" applyBorder="1" applyAlignment="1">
      <alignment vertical="top" wrapText="1"/>
    </xf>
    <xf numFmtId="0" fontId="114" fillId="2" borderId="0" xfId="0" applyFont="1" applyFill="1" applyBorder="1" applyAlignment="1">
      <alignment horizontal="justify" vertical="justify" wrapText="1"/>
    </xf>
    <xf numFmtId="0" fontId="6" fillId="3" borderId="0" xfId="0" applyFont="1" applyFill="1" applyBorder="1"/>
    <xf numFmtId="0" fontId="74" fillId="3" borderId="0" xfId="0" applyFont="1" applyFill="1" applyBorder="1" applyAlignment="1">
      <alignment vertical="center"/>
    </xf>
    <xf numFmtId="0" fontId="114" fillId="2" borderId="0" xfId="0" applyFont="1" applyFill="1" applyBorder="1" applyAlignment="1">
      <alignment vertical="justify" wrapText="1"/>
    </xf>
    <xf numFmtId="0" fontId="24" fillId="2" borderId="0" xfId="0" applyFont="1" applyFill="1" applyBorder="1" applyAlignment="1">
      <alignment horizontal="right" wrapText="1"/>
    </xf>
    <xf numFmtId="0" fontId="116" fillId="2" borderId="0" xfId="0" applyFont="1" applyFill="1" applyBorder="1" applyAlignment="1">
      <alignment vertical="center" wrapText="1"/>
    </xf>
    <xf numFmtId="0" fontId="117" fillId="2" borderId="0" xfId="1" applyFont="1" applyFill="1" applyBorder="1" applyAlignment="1" applyProtection="1">
      <alignment horizontal="right" vertical="center" wrapText="1"/>
    </xf>
    <xf numFmtId="0" fontId="3" fillId="2" borderId="0" xfId="0" applyFont="1" applyFill="1" applyBorder="1" applyAlignment="1">
      <alignment horizontal="justify" vertical="top" wrapText="1" shrinkToFit="1"/>
    </xf>
    <xf numFmtId="0" fontId="6" fillId="2" borderId="0" xfId="0" applyFont="1" applyFill="1"/>
    <xf numFmtId="0" fontId="118" fillId="3" borderId="0" xfId="0" applyFont="1" applyFill="1" applyBorder="1" applyAlignment="1">
      <alignment horizontal="right" indent="1"/>
    </xf>
    <xf numFmtId="0" fontId="6" fillId="2" borderId="0" xfId="0" applyFont="1" applyFill="1"/>
    <xf numFmtId="0" fontId="7" fillId="2" borderId="0" xfId="0" applyFont="1" applyFill="1" applyAlignment="1">
      <alignment horizontal="left" indent="1"/>
    </xf>
    <xf numFmtId="0" fontId="121" fillId="2" borderId="0" xfId="0" applyFont="1" applyFill="1" applyBorder="1" applyAlignment="1">
      <alignment horizontal="justify" vertical="justify" wrapText="1"/>
    </xf>
    <xf numFmtId="0" fontId="40" fillId="4" borderId="0" xfId="1" applyFont="1" applyFill="1" applyAlignment="1" applyProtection="1">
      <alignment horizontal="left"/>
    </xf>
    <xf numFmtId="165" fontId="90" fillId="25" borderId="40" xfId="0" applyNumberFormat="1" applyFont="1" applyFill="1" applyBorder="1" applyAlignment="1">
      <alignment horizontal="right" vertical="center" indent="1"/>
    </xf>
    <xf numFmtId="0" fontId="6" fillId="2" borderId="0" xfId="0" applyFont="1" applyFill="1"/>
    <xf numFmtId="3" fontId="15" fillId="2" borderId="18" xfId="0" applyNumberFormat="1" applyFont="1" applyFill="1" applyBorder="1" applyAlignment="1">
      <alignment horizontal="right" vertical="center" indent="1"/>
    </xf>
    <xf numFmtId="3" fontId="15" fillId="8" borderId="18" xfId="0" applyNumberFormat="1" applyFont="1" applyFill="1" applyBorder="1" applyAlignment="1">
      <alignment horizontal="right" vertical="center" indent="1"/>
    </xf>
    <xf numFmtId="3" fontId="50" fillId="2" borderId="19" xfId="0" applyNumberFormat="1" applyFont="1" applyFill="1" applyBorder="1" applyAlignment="1">
      <alignment horizontal="right" vertical="center" indent="1"/>
    </xf>
    <xf numFmtId="3" fontId="15" fillId="6" borderId="18" xfId="0" applyNumberFormat="1" applyFont="1" applyFill="1" applyBorder="1" applyAlignment="1">
      <alignment horizontal="right" vertical="center" indent="1"/>
    </xf>
    <xf numFmtId="3" fontId="17" fillId="2" borderId="19" xfId="0" applyNumberFormat="1" applyFont="1" applyFill="1" applyBorder="1" applyAlignment="1">
      <alignment horizontal="right" vertical="center" indent="1"/>
    </xf>
    <xf numFmtId="0" fontId="17" fillId="4" borderId="19" xfId="0" applyFont="1" applyFill="1" applyBorder="1" applyAlignment="1">
      <alignment horizontal="left" vertical="center" wrapText="1" indent="1" shrinkToFit="1"/>
    </xf>
    <xf numFmtId="0" fontId="17" fillId="2" borderId="14" xfId="0" applyFont="1" applyFill="1" applyBorder="1" applyAlignment="1">
      <alignment horizontal="left" vertical="center" wrapText="1" indent="1" shrinkToFit="1"/>
    </xf>
    <xf numFmtId="0" fontId="17" fillId="2" borderId="16" xfId="0" applyFont="1" applyFill="1" applyBorder="1" applyAlignment="1">
      <alignment horizontal="left" vertical="center" wrapText="1" indent="1" shrinkToFit="1"/>
    </xf>
    <xf numFmtId="0" fontId="44" fillId="2" borderId="42" xfId="0" applyFont="1" applyFill="1" applyBorder="1" applyAlignment="1">
      <alignment horizontal="left" vertical="center" wrapText="1" indent="1" shrinkToFit="1"/>
    </xf>
    <xf numFmtId="0" fontId="44" fillId="2" borderId="19" xfId="0" applyFont="1" applyFill="1" applyBorder="1" applyAlignment="1">
      <alignment horizontal="left" vertical="center" wrapText="1" indent="1" shrinkToFit="1"/>
    </xf>
    <xf numFmtId="0" fontId="44" fillId="4" borderId="19" xfId="0" applyFont="1" applyFill="1" applyBorder="1" applyAlignment="1">
      <alignment horizontal="left" vertical="center" wrapText="1" indent="1" shrinkToFit="1"/>
    </xf>
    <xf numFmtId="0" fontId="44" fillId="2" borderId="18" xfId="0" applyFont="1" applyFill="1" applyBorder="1" applyAlignment="1">
      <alignment horizontal="left" vertical="center" wrapText="1" indent="1" shrinkToFit="1"/>
    </xf>
    <xf numFmtId="0" fontId="44" fillId="4" borderId="18" xfId="0" applyFont="1" applyFill="1" applyBorder="1" applyAlignment="1">
      <alignment horizontal="left" vertical="center" wrapText="1" indent="1" shrinkToFit="1"/>
    </xf>
    <xf numFmtId="0" fontId="64" fillId="2" borderId="16" xfId="0" applyFont="1" applyFill="1" applyBorder="1" applyAlignment="1">
      <alignment horizontal="left" vertical="center" wrapText="1" indent="1" shrinkToFit="1"/>
    </xf>
    <xf numFmtId="0" fontId="50" fillId="2" borderId="16" xfId="0" applyFont="1" applyFill="1" applyBorder="1" applyAlignment="1">
      <alignment horizontal="left" vertical="center" wrapText="1" indent="1" shrinkToFit="1"/>
    </xf>
    <xf numFmtId="0" fontId="6" fillId="2" borderId="0" xfId="0" applyFont="1" applyFill="1"/>
    <xf numFmtId="0" fontId="27" fillId="2" borderId="0" xfId="1" applyFont="1" applyFill="1" applyAlignment="1" applyProtection="1">
      <alignment horizontal="left" indent="1"/>
    </xf>
    <xf numFmtId="165" fontId="35" fillId="8" borderId="14" xfId="0" applyNumberFormat="1" applyFont="1" applyFill="1" applyBorder="1" applyAlignment="1">
      <alignment horizontal="right" vertical="center" indent="1"/>
    </xf>
    <xf numFmtId="0" fontId="123" fillId="0" borderId="0" xfId="0" applyFont="1" applyFill="1"/>
    <xf numFmtId="0" fontId="125" fillId="2" borderId="0" xfId="0" applyFont="1" applyFill="1" applyAlignment="1">
      <alignment horizontal="left" indent="1"/>
    </xf>
    <xf numFmtId="0" fontId="126" fillId="2" borderId="0" xfId="0" applyFont="1" applyFill="1" applyAlignment="1">
      <alignment vertical="center" wrapText="1" shrinkToFit="1"/>
    </xf>
    <xf numFmtId="0" fontId="124" fillId="2" borderId="0" xfId="1" applyFont="1" applyFill="1" applyAlignment="1" applyProtection="1">
      <alignment horizontal="left" vertical="center" wrapText="1" shrinkToFit="1"/>
    </xf>
    <xf numFmtId="0" fontId="124" fillId="2" borderId="0" xfId="1" applyFont="1" applyFill="1" applyAlignment="1" applyProtection="1">
      <alignment vertical="center" wrapText="1" shrinkToFit="1"/>
    </xf>
    <xf numFmtId="0" fontId="16" fillId="0" borderId="0" xfId="0" applyFont="1"/>
    <xf numFmtId="0" fontId="22" fillId="2" borderId="0" xfId="0" applyFont="1" applyFill="1"/>
    <xf numFmtId="0" fontId="131" fillId="0" borderId="0" xfId="0" applyFont="1"/>
    <xf numFmtId="0" fontId="98" fillId="15" borderId="28" xfId="0" applyFont="1" applyFill="1" applyBorder="1" applyAlignment="1">
      <alignment horizontal="center" vertical="center" wrapText="1" shrinkToFit="1"/>
    </xf>
    <xf numFmtId="165" fontId="35" fillId="2" borderId="14" xfId="0" applyNumberFormat="1" applyFont="1" applyFill="1" applyBorder="1" applyAlignment="1">
      <alignment horizontal="right" vertical="center" indent="1"/>
    </xf>
    <xf numFmtId="165" fontId="35" fillId="15" borderId="14" xfId="0" applyNumberFormat="1" applyFont="1" applyFill="1" applyBorder="1" applyAlignment="1">
      <alignment horizontal="right" vertical="center" indent="1"/>
    </xf>
    <xf numFmtId="165" fontId="35" fillId="15" borderId="16" xfId="0" applyNumberFormat="1" applyFont="1" applyFill="1" applyBorder="1" applyAlignment="1">
      <alignment horizontal="right" vertical="center" indent="1"/>
    </xf>
    <xf numFmtId="165" fontId="35" fillId="2" borderId="0" xfId="0" applyNumberFormat="1" applyFont="1" applyFill="1" applyBorder="1" applyAlignment="1">
      <alignment horizontal="right" vertical="center" indent="1"/>
    </xf>
    <xf numFmtId="0" fontId="98" fillId="2" borderId="14" xfId="0" applyFont="1" applyFill="1" applyBorder="1" applyAlignment="1">
      <alignment horizontal="center" vertical="center" wrapText="1" shrinkToFit="1"/>
    </xf>
    <xf numFmtId="0" fontId="98" fillId="2" borderId="0" xfId="0" applyFont="1" applyFill="1" applyBorder="1" applyAlignment="1">
      <alignment horizontal="center" vertical="center" wrapText="1" shrinkToFit="1"/>
    </xf>
    <xf numFmtId="0" fontId="98" fillId="8" borderId="20" xfId="0" applyFont="1" applyFill="1" applyBorder="1" applyAlignment="1">
      <alignment horizontal="center" vertical="center" wrapText="1" shrinkToFit="1"/>
    </xf>
    <xf numFmtId="165" fontId="35" fillId="8" borderId="16" xfId="0" applyNumberFormat="1" applyFont="1" applyFill="1" applyBorder="1" applyAlignment="1">
      <alignment horizontal="right" vertical="center" indent="1"/>
    </xf>
    <xf numFmtId="0" fontId="115" fillId="2" borderId="0" xfId="0" applyFont="1" applyFill="1" applyBorder="1" applyAlignment="1">
      <alignment horizontal="right"/>
    </xf>
    <xf numFmtId="0" fontId="119" fillId="2" borderId="0" xfId="0" applyFont="1" applyFill="1" applyBorder="1" applyAlignment="1">
      <alignment horizontal="justify" vertical="top" wrapText="1" shrinkToFit="1"/>
    </xf>
    <xf numFmtId="0" fontId="116" fillId="2" borderId="0" xfId="0" applyFont="1" applyFill="1" applyBorder="1" applyAlignment="1">
      <alignment horizontal="right" vertical="center" wrapText="1"/>
    </xf>
    <xf numFmtId="0" fontId="119" fillId="2" borderId="0" xfId="0" applyFont="1" applyFill="1" applyBorder="1" applyAlignment="1">
      <alignment horizontal="left" vertical="center" wrapText="1" shrinkToFit="1"/>
    </xf>
    <xf numFmtId="0" fontId="6" fillId="2" borderId="35" xfId="0" applyFont="1" applyFill="1" applyBorder="1" applyAlignment="1">
      <alignment horizontal="center"/>
    </xf>
    <xf numFmtId="0" fontId="27" fillId="2" borderId="0" xfId="1" applyFont="1" applyFill="1" applyBorder="1" applyAlignment="1" applyProtection="1">
      <alignment horizontal="center"/>
    </xf>
    <xf numFmtId="0" fontId="70" fillId="2" borderId="0" xfId="0" applyFont="1" applyFill="1" applyBorder="1" applyAlignment="1">
      <alignment horizontal="justify" wrapText="1" shrinkToFit="1"/>
    </xf>
    <xf numFmtId="0" fontId="27" fillId="2" borderId="0" xfId="1" applyFont="1" applyFill="1" applyBorder="1" applyAlignment="1" applyProtection="1">
      <alignment horizontal="center" wrapText="1" shrinkToFit="1"/>
    </xf>
    <xf numFmtId="0" fontId="70" fillId="2" borderId="0" xfId="0" applyFont="1" applyFill="1" applyBorder="1" applyAlignment="1">
      <alignment horizontal="center" wrapText="1" shrinkToFit="1"/>
    </xf>
    <xf numFmtId="0" fontId="72" fillId="3" borderId="0" xfId="0" applyFont="1" applyFill="1" applyAlignment="1">
      <alignment horizontal="center" vertical="center" wrapText="1" shrinkToFit="1"/>
    </xf>
    <xf numFmtId="0" fontId="69" fillId="2" borderId="0" xfId="1" applyFont="1" applyFill="1" applyAlignment="1" applyProtection="1">
      <alignment horizontal="left"/>
    </xf>
    <xf numFmtId="0" fontId="6" fillId="2" borderId="0" xfId="0" applyFont="1" applyFill="1"/>
    <xf numFmtId="0" fontId="27" fillId="2" borderId="0" xfId="1" applyFont="1" applyFill="1" applyBorder="1" applyAlignment="1" applyProtection="1">
      <alignment horizontal="left" wrapText="1" shrinkToFit="1"/>
    </xf>
    <xf numFmtId="0" fontId="70" fillId="2" borderId="0" xfId="0" applyFont="1" applyFill="1" applyBorder="1" applyAlignment="1">
      <alignment horizontal="left" wrapText="1" shrinkToFit="1"/>
    </xf>
    <xf numFmtId="0" fontId="17" fillId="2" borderId="0" xfId="1" applyFont="1" applyFill="1" applyBorder="1" applyAlignment="1" applyProtection="1">
      <alignment horizontal="right" wrapText="1" indent="1" shrinkToFit="1"/>
    </xf>
    <xf numFmtId="0" fontId="55" fillId="2" borderId="0" xfId="1" applyFont="1" applyFill="1" applyAlignment="1" applyProtection="1">
      <alignment horizontal="left" indent="2"/>
    </xf>
    <xf numFmtId="0" fontId="111" fillId="2" borderId="0" xfId="0" applyFont="1" applyFill="1" applyAlignment="1">
      <alignment horizontal="left"/>
    </xf>
    <xf numFmtId="0" fontId="55" fillId="2" borderId="0" xfId="1" applyFont="1" applyFill="1" applyAlignment="1" applyProtection="1">
      <alignment horizontal="left" indent="1"/>
    </xf>
    <xf numFmtId="0" fontId="22" fillId="24" borderId="0" xfId="0" applyFont="1" applyFill="1" applyAlignment="1">
      <alignment horizontal="center"/>
    </xf>
    <xf numFmtId="0" fontId="50" fillId="0" borderId="0" xfId="0" applyFont="1" applyAlignment="1">
      <alignment horizontal="left" indent="1"/>
    </xf>
    <xf numFmtId="0" fontId="22" fillId="8" borderId="0" xfId="0" applyFont="1" applyFill="1" applyAlignment="1">
      <alignment horizontal="center"/>
    </xf>
    <xf numFmtId="0" fontId="53" fillId="2" borderId="0" xfId="0" applyFont="1" applyFill="1" applyAlignment="1">
      <alignment horizontal="left"/>
    </xf>
    <xf numFmtId="0" fontId="46" fillId="2" borderId="0" xfId="1" applyFont="1" applyFill="1" applyAlignment="1" applyProtection="1">
      <alignment horizontal="left" indent="1"/>
    </xf>
    <xf numFmtId="0" fontId="27" fillId="2" borderId="0" xfId="1" applyFont="1" applyFill="1" applyAlignment="1" applyProtection="1">
      <alignment horizontal="left" indent="1"/>
    </xf>
    <xf numFmtId="0" fontId="68" fillId="2" borderId="0" xfId="1" applyFont="1" applyFill="1" applyAlignment="1" applyProtection="1">
      <alignment horizontal="left" indent="1"/>
    </xf>
    <xf numFmtId="0" fontId="66" fillId="3" borderId="0" xfId="0" applyFont="1" applyFill="1" applyAlignment="1">
      <alignment horizontal="right" vertical="center"/>
    </xf>
    <xf numFmtId="0" fontId="61" fillId="2" borderId="0" xfId="0" applyFont="1" applyFill="1" applyAlignment="1">
      <alignment horizontal="left"/>
    </xf>
    <xf numFmtId="0" fontId="22" fillId="11" borderId="0" xfId="0" applyFont="1" applyFill="1" applyAlignment="1">
      <alignment horizontal="center"/>
    </xf>
    <xf numFmtId="0" fontId="22" fillId="15" borderId="0" xfId="0" applyFont="1" applyFill="1" applyAlignment="1">
      <alignment horizontal="center"/>
    </xf>
    <xf numFmtId="0" fontId="42" fillId="2" borderId="0" xfId="0" applyFont="1" applyFill="1" applyAlignment="1">
      <alignment horizontal="left"/>
    </xf>
    <xf numFmtId="0" fontId="51" fillId="2" borderId="0" xfId="0" applyFont="1" applyFill="1" applyAlignment="1">
      <alignment horizontal="left"/>
    </xf>
    <xf numFmtId="0" fontId="16" fillId="2" borderId="0" xfId="0" applyFont="1" applyFill="1" applyAlignment="1">
      <alignment horizontal="left"/>
    </xf>
    <xf numFmtId="0" fontId="25" fillId="2" borderId="0" xfId="1" applyFont="1" applyFill="1" applyAlignment="1" applyProtection="1">
      <alignment horizontal="left"/>
    </xf>
    <xf numFmtId="0" fontId="6" fillId="6" borderId="0" xfId="0" applyFont="1" applyFill="1" applyAlignment="1">
      <alignment horizontal="center"/>
    </xf>
    <xf numFmtId="0" fontId="76" fillId="2" borderId="0" xfId="0" applyFont="1" applyFill="1" applyAlignment="1">
      <alignment horizontal="center"/>
    </xf>
    <xf numFmtId="0" fontId="16" fillId="2" borderId="0" xfId="0" applyFont="1" applyFill="1" applyAlignment="1">
      <alignment horizontal="left" indent="1"/>
    </xf>
    <xf numFmtId="0" fontId="6" fillId="13" borderId="0" xfId="0" applyFont="1" applyFill="1" applyAlignment="1">
      <alignment horizontal="center"/>
    </xf>
    <xf numFmtId="0" fontId="75" fillId="2" borderId="0" xfId="0" applyFont="1" applyFill="1" applyAlignment="1">
      <alignment horizontal="left"/>
    </xf>
    <xf numFmtId="0" fontId="25" fillId="2" borderId="0" xfId="1" applyFont="1" applyFill="1" applyBorder="1" applyAlignment="1" applyProtection="1"/>
    <xf numFmtId="0" fontId="6" fillId="26" borderId="0" xfId="0" applyFont="1" applyFill="1" applyAlignment="1">
      <alignment horizontal="center"/>
    </xf>
    <xf numFmtId="0" fontId="124" fillId="2" borderId="0" xfId="1" applyFont="1" applyFill="1" applyAlignment="1" applyProtection="1">
      <alignment horizontal="left" vertical="top" wrapText="1" shrinkToFit="1"/>
    </xf>
    <xf numFmtId="0" fontId="124" fillId="2" borderId="0" xfId="1" applyFont="1" applyFill="1" applyAlignment="1" applyProtection="1">
      <alignment horizontal="left" vertical="center" wrapText="1" shrinkToFit="1"/>
    </xf>
    <xf numFmtId="0" fontId="127" fillId="2" borderId="0" xfId="1" applyFont="1" applyFill="1" applyAlignment="1" applyProtection="1">
      <alignment horizontal="left" vertical="top" wrapText="1" indent="1" shrinkToFit="1"/>
    </xf>
    <xf numFmtId="0" fontId="128" fillId="2" borderId="0" xfId="1" applyFont="1" applyFill="1" applyAlignment="1" applyProtection="1">
      <alignment horizontal="left" vertical="center" wrapText="1" indent="1" shrinkToFit="1"/>
    </xf>
    <xf numFmtId="0" fontId="6" fillId="27" borderId="0" xfId="0" applyFont="1" applyFill="1" applyAlignment="1">
      <alignment horizontal="center"/>
    </xf>
    <xf numFmtId="0" fontId="130" fillId="2" borderId="0" xfId="1" applyFont="1" applyFill="1" applyAlignment="1" applyProtection="1">
      <alignment horizontal="left" indent="3"/>
    </xf>
    <xf numFmtId="0" fontId="130" fillId="2" borderId="0" xfId="1" applyFont="1" applyFill="1" applyAlignment="1" applyProtection="1">
      <alignment horizontal="left" vertical="top" wrapText="1" shrinkToFit="1"/>
    </xf>
    <xf numFmtId="0" fontId="134" fillId="2" borderId="0" xfId="1" applyFont="1" applyFill="1" applyAlignment="1" applyProtection="1">
      <alignment horizontal="left" indent="3"/>
    </xf>
    <xf numFmtId="0" fontId="133" fillId="2" borderId="0" xfId="1" applyFont="1" applyFill="1" applyAlignment="1" applyProtection="1">
      <alignment horizontal="left" indent="3"/>
    </xf>
    <xf numFmtId="0" fontId="27" fillId="2" borderId="0" xfId="1" applyFont="1" applyFill="1" applyAlignment="1" applyProtection="1">
      <alignment horizontal="left" indent="3"/>
    </xf>
    <xf numFmtId="0" fontId="132" fillId="2" borderId="0" xfId="1" applyFont="1" applyFill="1" applyAlignment="1" applyProtection="1">
      <alignment horizontal="left" wrapText="1" indent="3" shrinkToFit="1"/>
    </xf>
    <xf numFmtId="0" fontId="133" fillId="2" borderId="0" xfId="1" applyFont="1" applyFill="1" applyAlignment="1" applyProtection="1">
      <alignment horizontal="left" wrapText="1" indent="3" shrinkToFit="1"/>
    </xf>
    <xf numFmtId="0" fontId="27" fillId="2" borderId="0" xfId="1" applyFont="1" applyFill="1" applyAlignment="1" applyProtection="1">
      <alignment horizontal="left" wrapText="1" indent="3" shrinkToFit="1"/>
    </xf>
    <xf numFmtId="0" fontId="130" fillId="0" borderId="0" xfId="1" applyFont="1" applyAlignment="1" applyProtection="1">
      <alignment horizontal="left" indent="3"/>
    </xf>
    <xf numFmtId="0" fontId="133" fillId="0" borderId="0" xfId="1" applyFont="1" applyAlignment="1" applyProtection="1">
      <alignment horizontal="left" indent="3"/>
    </xf>
    <xf numFmtId="0" fontId="27" fillId="0" borderId="0" xfId="1" applyFont="1" applyAlignment="1" applyProtection="1">
      <alignment horizontal="left" indent="3"/>
    </xf>
    <xf numFmtId="0" fontId="18" fillId="2" borderId="0" xfId="0" applyFont="1" applyFill="1" applyBorder="1" applyAlignment="1">
      <alignment horizontal="right" vertical="top"/>
    </xf>
    <xf numFmtId="0" fontId="18" fillId="2" borderId="29" xfId="0" applyFont="1" applyFill="1" applyBorder="1" applyAlignment="1">
      <alignment horizontal="right" vertical="center"/>
    </xf>
    <xf numFmtId="0" fontId="29" fillId="2" borderId="0" xfId="0" applyFont="1" applyFill="1" applyAlignment="1">
      <alignment horizontal="left" wrapText="1" shrinkToFit="1"/>
    </xf>
    <xf numFmtId="0" fontId="29" fillId="2" borderId="0" xfId="0" applyFont="1" applyFill="1" applyAlignment="1">
      <alignment horizontal="left"/>
    </xf>
    <xf numFmtId="0" fontId="41" fillId="2" borderId="0" xfId="0" applyFont="1" applyFill="1" applyAlignment="1">
      <alignment horizontal="left" vertical="top" wrapText="1" shrinkToFit="1"/>
    </xf>
    <xf numFmtId="0" fontId="107" fillId="2" borderId="0" xfId="0" applyFont="1" applyFill="1" applyAlignment="1">
      <alignment horizontal="justify" wrapText="1" shrinkToFit="1"/>
    </xf>
    <xf numFmtId="0" fontId="18" fillId="2" borderId="9" xfId="0" applyFont="1" applyFill="1" applyBorder="1" applyAlignment="1">
      <alignment horizontal="left"/>
    </xf>
    <xf numFmtId="0" fontId="28" fillId="2" borderId="10" xfId="0" applyFont="1" applyFill="1" applyBorder="1" applyAlignment="1">
      <alignment horizontal="left"/>
    </xf>
    <xf numFmtId="0" fontId="18" fillId="2" borderId="29" xfId="0" applyFont="1" applyFill="1" applyBorder="1" applyAlignment="1">
      <alignment horizontal="right"/>
    </xf>
    <xf numFmtId="0" fontId="18" fillId="2" borderId="0" xfId="0" applyFont="1" applyFill="1" applyBorder="1" applyAlignment="1">
      <alignment horizontal="right"/>
    </xf>
    <xf numFmtId="0" fontId="108" fillId="2" borderId="14" xfId="0" applyFont="1" applyFill="1" applyBorder="1" applyAlignment="1">
      <alignment horizontal="left" wrapText="1" shrinkToFit="1"/>
    </xf>
    <xf numFmtId="0" fontId="108" fillId="2" borderId="0" xfId="0" applyFont="1" applyFill="1" applyBorder="1" applyAlignment="1">
      <alignment horizontal="left" wrapText="1" shrinkToFit="1"/>
    </xf>
    <xf numFmtId="0" fontId="18" fillId="2" borderId="0" xfId="0" applyFont="1" applyFill="1" applyBorder="1" applyAlignment="1">
      <alignment horizontal="right" vertical="center"/>
    </xf>
    <xf numFmtId="3" fontId="23" fillId="4" borderId="28" xfId="0" applyNumberFormat="1" applyFont="1" applyFill="1" applyBorder="1" applyAlignment="1">
      <alignment horizontal="center" vertical="center"/>
    </xf>
    <xf numFmtId="3" fontId="23" fillId="4" borderId="30" xfId="0" applyNumberFormat="1" applyFont="1" applyFill="1" applyBorder="1" applyAlignment="1">
      <alignment horizontal="center" vertical="center"/>
    </xf>
    <xf numFmtId="3" fontId="23" fillId="6" borderId="14" xfId="0" applyNumberFormat="1" applyFont="1" applyFill="1" applyBorder="1" applyAlignment="1">
      <alignment horizontal="center" vertical="center"/>
    </xf>
    <xf numFmtId="3" fontId="23" fillId="6" borderId="15" xfId="0" applyNumberFormat="1" applyFont="1" applyFill="1" applyBorder="1" applyAlignment="1">
      <alignment horizontal="center" vertical="center"/>
    </xf>
    <xf numFmtId="3" fontId="31" fillId="4" borderId="16" xfId="0" applyNumberFormat="1" applyFont="1" applyFill="1" applyBorder="1" applyAlignment="1">
      <alignment horizontal="center" vertical="center"/>
    </xf>
    <xf numFmtId="3" fontId="31" fillId="4" borderId="17" xfId="0" applyNumberFormat="1" applyFont="1" applyFill="1" applyBorder="1" applyAlignment="1">
      <alignment horizontal="center" vertical="center"/>
    </xf>
    <xf numFmtId="0" fontId="12" fillId="2" borderId="0" xfId="0" applyFont="1" applyFill="1" applyBorder="1" applyAlignment="1">
      <alignment horizontal="center"/>
    </xf>
    <xf numFmtId="0" fontId="13" fillId="2" borderId="0" xfId="0" applyFont="1" applyFill="1" applyBorder="1" applyAlignment="1">
      <alignment horizontal="center" vertical="center"/>
    </xf>
    <xf numFmtId="0" fontId="11" fillId="2" borderId="10" xfId="0" applyFont="1" applyFill="1" applyBorder="1" applyAlignment="1">
      <alignment horizontal="left"/>
    </xf>
    <xf numFmtId="3" fontId="23" fillId="4" borderId="22" xfId="0" applyNumberFormat="1" applyFont="1" applyFill="1" applyBorder="1" applyAlignment="1">
      <alignment horizontal="right" vertical="center" indent="3"/>
    </xf>
    <xf numFmtId="0" fontId="40" fillId="2" borderId="0" xfId="0" applyFont="1" applyFill="1" applyBorder="1" applyAlignment="1">
      <alignment horizontal="left"/>
    </xf>
    <xf numFmtId="3" fontId="23" fillId="6" borderId="14" xfId="0" applyNumberFormat="1" applyFont="1" applyFill="1" applyBorder="1" applyAlignment="1">
      <alignment horizontal="right" vertical="center" indent="3"/>
    </xf>
    <xf numFmtId="3" fontId="23" fillId="6" borderId="15" xfId="0" applyNumberFormat="1" applyFont="1" applyFill="1" applyBorder="1" applyAlignment="1">
      <alignment horizontal="right" vertical="center" indent="3"/>
    </xf>
    <xf numFmtId="3" fontId="31" fillId="4" borderId="16" xfId="0" applyNumberFormat="1" applyFont="1" applyFill="1" applyBorder="1" applyAlignment="1">
      <alignment horizontal="right" vertical="center" indent="3"/>
    </xf>
    <xf numFmtId="3" fontId="31" fillId="4" borderId="17" xfId="0" applyNumberFormat="1" applyFont="1" applyFill="1" applyBorder="1" applyAlignment="1">
      <alignment horizontal="right" vertical="center" indent="3"/>
    </xf>
    <xf numFmtId="0" fontId="37" fillId="6" borderId="14" xfId="0" applyFont="1" applyFill="1" applyBorder="1" applyAlignment="1">
      <alignment horizontal="left" vertical="center"/>
    </xf>
    <xf numFmtId="0" fontId="37" fillId="6" borderId="0" xfId="0" applyFont="1" applyFill="1" applyBorder="1" applyAlignment="1">
      <alignment horizontal="left" vertical="center"/>
    </xf>
    <xf numFmtId="0" fontId="37" fillId="6" borderId="15" xfId="0" applyFont="1" applyFill="1" applyBorder="1" applyAlignment="1">
      <alignment horizontal="left" vertical="center"/>
    </xf>
    <xf numFmtId="2" fontId="19" fillId="5" borderId="13" xfId="0" applyNumberFormat="1" applyFont="1" applyFill="1" applyBorder="1" applyAlignment="1">
      <alignment horizontal="center" vertical="center"/>
    </xf>
    <xf numFmtId="2" fontId="30" fillId="5" borderId="15" xfId="0" applyNumberFormat="1" applyFont="1" applyFill="1" applyBorder="1" applyAlignment="1">
      <alignment horizontal="center" vertical="center"/>
    </xf>
    <xf numFmtId="2" fontId="30" fillId="5" borderId="17" xfId="0" applyNumberFormat="1" applyFont="1" applyFill="1" applyBorder="1" applyAlignment="1">
      <alignment horizontal="center" vertical="center"/>
    </xf>
    <xf numFmtId="2" fontId="19" fillId="5" borderId="28" xfId="0" applyNumberFormat="1" applyFont="1" applyFill="1" applyBorder="1" applyAlignment="1">
      <alignment horizontal="center" vertical="center"/>
    </xf>
    <xf numFmtId="2" fontId="19" fillId="5" borderId="29" xfId="0" applyNumberFormat="1" applyFont="1" applyFill="1" applyBorder="1" applyAlignment="1">
      <alignment horizontal="center" vertical="center"/>
    </xf>
    <xf numFmtId="2" fontId="19" fillId="5" borderId="30" xfId="0" applyNumberFormat="1" applyFont="1" applyFill="1" applyBorder="1" applyAlignment="1">
      <alignment horizontal="center" vertical="center"/>
    </xf>
    <xf numFmtId="2" fontId="19" fillId="5" borderId="16" xfId="0" applyNumberFormat="1" applyFont="1" applyFill="1" applyBorder="1" applyAlignment="1">
      <alignment horizontal="center" vertical="center"/>
    </xf>
    <xf numFmtId="2" fontId="19" fillId="5" borderId="34" xfId="0" applyNumberFormat="1" applyFont="1" applyFill="1" applyBorder="1" applyAlignment="1">
      <alignment horizontal="center" vertical="center"/>
    </xf>
    <xf numFmtId="2" fontId="19" fillId="5" borderId="17" xfId="0" applyNumberFormat="1" applyFont="1" applyFill="1" applyBorder="1" applyAlignment="1">
      <alignment horizontal="center" vertical="center"/>
    </xf>
    <xf numFmtId="2" fontId="19" fillId="5" borderId="20" xfId="0" applyNumberFormat="1" applyFont="1" applyFill="1" applyBorder="1" applyAlignment="1">
      <alignment horizontal="center" vertical="center"/>
    </xf>
    <xf numFmtId="2" fontId="19" fillId="5" borderId="23" xfId="0" applyNumberFormat="1" applyFont="1" applyFill="1" applyBorder="1" applyAlignment="1">
      <alignment horizontal="center" vertical="center"/>
    </xf>
    <xf numFmtId="2" fontId="19" fillId="5" borderId="21" xfId="0" applyNumberFormat="1" applyFont="1" applyFill="1" applyBorder="1" applyAlignment="1">
      <alignment horizontal="center" vertical="center"/>
    </xf>
    <xf numFmtId="2" fontId="21" fillId="6" borderId="13" xfId="0" applyNumberFormat="1" applyFont="1" applyFill="1" applyBorder="1" applyAlignment="1">
      <alignment horizontal="center" vertical="center"/>
    </xf>
    <xf numFmtId="1" fontId="21" fillId="6" borderId="13" xfId="0" applyNumberFormat="1" applyFont="1" applyFill="1" applyBorder="1" applyAlignment="1">
      <alignment horizontal="center" vertical="center"/>
    </xf>
    <xf numFmtId="0" fontId="16" fillId="2" borderId="7" xfId="0" applyFont="1" applyFill="1" applyBorder="1" applyAlignment="1">
      <alignment horizontal="right"/>
    </xf>
    <xf numFmtId="0" fontId="26" fillId="3" borderId="0" xfId="1" applyFont="1" applyFill="1" applyAlignment="1" applyProtection="1">
      <alignment horizontal="left" vertical="center" indent="1"/>
    </xf>
    <xf numFmtId="0" fontId="16" fillId="2" borderId="10" xfId="0" applyFont="1" applyFill="1" applyBorder="1" applyAlignment="1">
      <alignment horizontal="left"/>
    </xf>
    <xf numFmtId="2" fontId="30" fillId="5" borderId="13" xfId="0" applyNumberFormat="1" applyFont="1" applyFill="1" applyBorder="1" applyAlignment="1">
      <alignment horizontal="center" vertical="center"/>
    </xf>
    <xf numFmtId="0" fontId="27" fillId="2" borderId="0" xfId="1" applyFont="1" applyFill="1" applyAlignment="1" applyProtection="1">
      <alignment horizontal="left" indent="2"/>
    </xf>
    <xf numFmtId="0" fontId="24" fillId="2" borderId="7" xfId="0" applyFont="1" applyFill="1" applyBorder="1" applyAlignment="1">
      <alignment horizontal="left"/>
    </xf>
    <xf numFmtId="0" fontId="34" fillId="3" borderId="20" xfId="0" applyFont="1" applyFill="1" applyBorder="1" applyAlignment="1">
      <alignment horizontal="center" vertical="center"/>
    </xf>
    <xf numFmtId="0" fontId="34" fillId="3" borderId="23" xfId="0" applyFont="1" applyFill="1" applyBorder="1" applyAlignment="1">
      <alignment horizontal="center" vertical="center"/>
    </xf>
    <xf numFmtId="0" fontId="34" fillId="3" borderId="21" xfId="0" applyFont="1" applyFill="1" applyBorder="1" applyAlignment="1">
      <alignment horizontal="center" vertical="center"/>
    </xf>
    <xf numFmtId="0" fontId="20" fillId="3" borderId="22" xfId="0" applyFont="1" applyFill="1" applyBorder="1" applyAlignment="1">
      <alignment horizontal="left" vertical="center" indent="1"/>
    </xf>
    <xf numFmtId="0" fontId="20" fillId="3" borderId="19" xfId="0" applyFont="1" applyFill="1" applyBorder="1" applyAlignment="1">
      <alignment horizontal="left" vertical="center" indent="1"/>
    </xf>
    <xf numFmtId="0" fontId="18" fillId="2" borderId="14" xfId="0" applyFont="1" applyFill="1" applyBorder="1" applyAlignment="1">
      <alignment horizontal="left"/>
    </xf>
    <xf numFmtId="0" fontId="18" fillId="2" borderId="0" xfId="0" applyFont="1" applyFill="1" applyBorder="1" applyAlignment="1">
      <alignment horizontal="left"/>
    </xf>
    <xf numFmtId="0" fontId="43" fillId="2" borderId="0" xfId="0" applyFont="1" applyFill="1" applyBorder="1" applyAlignment="1">
      <alignment horizontal="center" vertical="center" wrapText="1" shrinkToFit="1"/>
    </xf>
    <xf numFmtId="0" fontId="42" fillId="2" borderId="25" xfId="0" applyFont="1" applyFill="1" applyBorder="1" applyAlignment="1">
      <alignment horizontal="left"/>
    </xf>
    <xf numFmtId="0" fontId="47" fillId="2" borderId="0" xfId="0" applyFont="1" applyFill="1" applyAlignment="1">
      <alignment horizontal="left" wrapText="1" shrinkToFit="1"/>
    </xf>
    <xf numFmtId="0" fontId="47" fillId="2" borderId="0" xfId="0" applyFont="1" applyFill="1" applyAlignment="1">
      <alignment horizontal="left" wrapText="1" indent="3" shrinkToFit="1"/>
    </xf>
    <xf numFmtId="0" fontId="6" fillId="2" borderId="36" xfId="0" applyFont="1" applyFill="1" applyBorder="1" applyAlignment="1">
      <alignment horizontal="center"/>
    </xf>
    <xf numFmtId="0" fontId="47" fillId="2" borderId="0" xfId="0" applyFont="1" applyFill="1" applyAlignment="1">
      <alignment horizontal="left"/>
    </xf>
    <xf numFmtId="0" fontId="38" fillId="10" borderId="20" xfId="0" applyFont="1" applyFill="1" applyBorder="1" applyAlignment="1">
      <alignment horizontal="center" vertical="center" wrapText="1" shrinkToFit="1"/>
    </xf>
    <xf numFmtId="0" fontId="38" fillId="10" borderId="21" xfId="0" applyFont="1" applyFill="1" applyBorder="1" applyAlignment="1">
      <alignment horizontal="center" vertical="center" wrapText="1" shrinkToFit="1"/>
    </xf>
    <xf numFmtId="0" fontId="30" fillId="10" borderId="28" xfId="0" applyFont="1" applyFill="1" applyBorder="1" applyAlignment="1">
      <alignment horizontal="center" vertical="center"/>
    </xf>
    <xf numFmtId="0" fontId="30" fillId="10" borderId="16" xfId="0" applyFont="1" applyFill="1" applyBorder="1" applyAlignment="1">
      <alignment horizontal="center" vertical="center"/>
    </xf>
    <xf numFmtId="0" fontId="41" fillId="2" borderId="29" xfId="0" applyFont="1" applyFill="1" applyBorder="1" applyAlignment="1">
      <alignment horizontal="left" wrapText="1" shrinkToFit="1"/>
    </xf>
    <xf numFmtId="0" fontId="33" fillId="10" borderId="20" xfId="0" applyFont="1" applyFill="1" applyBorder="1" applyAlignment="1">
      <alignment horizontal="center" vertical="center"/>
    </xf>
    <xf numFmtId="0" fontId="33" fillId="10" borderId="23" xfId="0" applyFont="1" applyFill="1" applyBorder="1" applyAlignment="1">
      <alignment horizontal="center" vertical="center"/>
    </xf>
    <xf numFmtId="0" fontId="19" fillId="10" borderId="47" xfId="0" applyFont="1" applyFill="1" applyBorder="1" applyAlignment="1">
      <alignment horizontal="center" vertical="center"/>
    </xf>
    <xf numFmtId="0" fontId="19" fillId="10" borderId="23" xfId="0" applyFont="1" applyFill="1" applyBorder="1" applyAlignment="1">
      <alignment horizontal="center" vertical="center"/>
    </xf>
    <xf numFmtId="0" fontId="19" fillId="10" borderId="21" xfId="0" applyFont="1" applyFill="1" applyBorder="1" applyAlignment="1">
      <alignment horizontal="center" vertical="center"/>
    </xf>
    <xf numFmtId="0" fontId="98" fillId="11" borderId="13" xfId="0" applyFont="1" applyFill="1" applyBorder="1" applyAlignment="1">
      <alignment horizontal="center" vertical="center" wrapText="1" shrinkToFit="1"/>
    </xf>
    <xf numFmtId="0" fontId="30" fillId="10" borderId="13" xfId="0" applyFont="1" applyFill="1" applyBorder="1" applyAlignment="1">
      <alignment horizontal="center" vertical="center"/>
    </xf>
    <xf numFmtId="0" fontId="41" fillId="2" borderId="0" xfId="0" applyFont="1" applyFill="1" applyAlignment="1">
      <alignment horizontal="left" wrapText="1" indent="3" shrinkToFit="1"/>
    </xf>
    <xf numFmtId="0" fontId="43" fillId="2" borderId="0" xfId="0" applyFont="1" applyFill="1" applyBorder="1" applyAlignment="1">
      <alignment horizontal="center" vertical="center"/>
    </xf>
    <xf numFmtId="0" fontId="37" fillId="11" borderId="20" xfId="0" applyFont="1" applyFill="1" applyBorder="1" applyAlignment="1">
      <alignment horizontal="left" vertical="center"/>
    </xf>
    <xf numFmtId="0" fontId="37" fillId="11" borderId="23" xfId="0" applyFont="1" applyFill="1" applyBorder="1" applyAlignment="1">
      <alignment horizontal="left" vertical="center"/>
    </xf>
    <xf numFmtId="0" fontId="37" fillId="11" borderId="21" xfId="0" applyFont="1" applyFill="1" applyBorder="1" applyAlignment="1">
      <alignment horizontal="left" vertical="center"/>
    </xf>
    <xf numFmtId="0" fontId="37" fillId="11" borderId="13" xfId="0" applyFont="1" applyFill="1" applyBorder="1" applyAlignment="1">
      <alignment horizontal="left" vertical="center"/>
    </xf>
    <xf numFmtId="0" fontId="41" fillId="2" borderId="0" xfId="0" applyFont="1" applyFill="1" applyBorder="1" applyAlignment="1">
      <alignment horizontal="left"/>
    </xf>
    <xf numFmtId="0" fontId="33" fillId="10" borderId="20" xfId="0" applyFont="1" applyFill="1" applyBorder="1" applyAlignment="1">
      <alignment horizontal="center" vertical="center" wrapText="1" shrinkToFit="1"/>
    </xf>
    <xf numFmtId="0" fontId="33" fillId="10" borderId="21" xfId="0" applyFont="1" applyFill="1" applyBorder="1" applyAlignment="1">
      <alignment horizontal="center" vertical="center" wrapText="1" shrinkToFit="1"/>
    </xf>
    <xf numFmtId="0" fontId="33" fillId="10" borderId="13" xfId="0" applyFont="1" applyFill="1" applyBorder="1" applyAlignment="1">
      <alignment horizontal="center" vertical="center"/>
    </xf>
    <xf numFmtId="0" fontId="24" fillId="2" borderId="24" xfId="0" applyFont="1" applyFill="1" applyBorder="1" applyAlignment="1">
      <alignment horizontal="left"/>
    </xf>
    <xf numFmtId="0" fontId="26" fillId="10" borderId="0" xfId="1" applyFont="1" applyFill="1" applyAlignment="1" applyProtection="1">
      <alignment horizontal="left" vertical="center" indent="1"/>
    </xf>
    <xf numFmtId="0" fontId="46" fillId="2" borderId="0" xfId="1" applyFont="1" applyFill="1" applyAlignment="1" applyProtection="1">
      <alignment horizontal="left" indent="2"/>
    </xf>
    <xf numFmtId="0" fontId="42" fillId="2" borderId="24" xfId="0" applyFont="1" applyFill="1" applyBorder="1" applyAlignment="1">
      <alignment horizontal="right"/>
    </xf>
    <xf numFmtId="0" fontId="88" fillId="12" borderId="20" xfId="0" applyFont="1" applyFill="1" applyBorder="1" applyAlignment="1">
      <alignment horizontal="center" vertical="center" wrapText="1" shrinkToFit="1"/>
    </xf>
    <xf numFmtId="0" fontId="88" fillId="12" borderId="23" xfId="0" applyFont="1" applyFill="1" applyBorder="1" applyAlignment="1">
      <alignment horizontal="center" vertical="center" wrapText="1" shrinkToFit="1"/>
    </xf>
    <xf numFmtId="0" fontId="51" fillId="2" borderId="39" xfId="0" applyFont="1" applyFill="1" applyBorder="1" applyAlignment="1">
      <alignment horizontal="left"/>
    </xf>
    <xf numFmtId="0" fontId="77" fillId="2" borderId="0" xfId="0" applyFont="1" applyFill="1" applyAlignment="1">
      <alignment horizontal="left" wrapText="1" shrinkToFit="1"/>
    </xf>
    <xf numFmtId="0" fontId="6" fillId="2" borderId="37" xfId="0" applyFont="1" applyFill="1" applyBorder="1" applyAlignment="1">
      <alignment horizontal="center"/>
    </xf>
    <xf numFmtId="0" fontId="88" fillId="12" borderId="21" xfId="0" applyFont="1" applyFill="1" applyBorder="1" applyAlignment="1">
      <alignment horizontal="center" vertical="center" wrapText="1" shrinkToFit="1"/>
    </xf>
    <xf numFmtId="0" fontId="88" fillId="2" borderId="14" xfId="0" applyFont="1" applyFill="1" applyBorder="1" applyAlignment="1">
      <alignment horizontal="center" vertical="center" wrapText="1" shrinkToFit="1"/>
    </xf>
    <xf numFmtId="0" fontId="88" fillId="2" borderId="0" xfId="0" applyFont="1" applyFill="1" applyBorder="1" applyAlignment="1">
      <alignment horizontal="center" vertical="center" wrapText="1" shrinkToFit="1"/>
    </xf>
    <xf numFmtId="0" fontId="99" fillId="2" borderId="61" xfId="0" applyFont="1" applyFill="1" applyBorder="1" applyAlignment="1">
      <alignment horizontal="center" vertical="center"/>
    </xf>
    <xf numFmtId="0" fontId="99" fillId="2" borderId="62" xfId="0" applyFont="1" applyFill="1" applyBorder="1" applyAlignment="1">
      <alignment horizontal="center" vertical="center"/>
    </xf>
    <xf numFmtId="0" fontId="99" fillId="2" borderId="63" xfId="0" applyFont="1" applyFill="1" applyBorder="1" applyAlignment="1">
      <alignment horizontal="center" vertical="center"/>
    </xf>
    <xf numFmtId="0" fontId="99" fillId="2" borderId="51" xfId="0" applyFont="1" applyFill="1" applyBorder="1" applyAlignment="1">
      <alignment horizontal="center" vertical="center"/>
    </xf>
    <xf numFmtId="0" fontId="99" fillId="2" borderId="0" xfId="0" applyFont="1" applyFill="1" applyBorder="1" applyAlignment="1">
      <alignment horizontal="center" vertical="center"/>
    </xf>
    <xf numFmtId="0" fontId="99" fillId="2" borderId="52" xfId="0" applyFont="1" applyFill="1" applyBorder="1" applyAlignment="1">
      <alignment horizontal="center" vertical="center"/>
    </xf>
    <xf numFmtId="0" fontId="99" fillId="2" borderId="64" xfId="0" applyFont="1" applyFill="1" applyBorder="1" applyAlignment="1">
      <alignment horizontal="center" vertical="center"/>
    </xf>
    <xf numFmtId="0" fontId="99" fillId="2" borderId="65" xfId="0" applyFont="1" applyFill="1" applyBorder="1" applyAlignment="1">
      <alignment horizontal="center" vertical="center"/>
    </xf>
    <xf numFmtId="0" fontId="99" fillId="2" borderId="66" xfId="0" applyFont="1" applyFill="1" applyBorder="1" applyAlignment="1">
      <alignment horizontal="center" vertical="center"/>
    </xf>
    <xf numFmtId="0" fontId="12" fillId="15" borderId="58" xfId="0" applyFont="1" applyFill="1" applyBorder="1" applyAlignment="1">
      <alignment horizontal="center"/>
    </xf>
    <xf numFmtId="0" fontId="12" fillId="15" borderId="59" xfId="0" applyFont="1" applyFill="1" applyBorder="1" applyAlignment="1">
      <alignment horizontal="center"/>
    </xf>
    <xf numFmtId="0" fontId="12" fillId="15" borderId="60" xfId="0" applyFont="1" applyFill="1" applyBorder="1" applyAlignment="1">
      <alignment horizontal="center"/>
    </xf>
    <xf numFmtId="0" fontId="38" fillId="12" borderId="22" xfId="0" applyFont="1" applyFill="1" applyBorder="1" applyAlignment="1">
      <alignment horizontal="center" vertical="center"/>
    </xf>
    <xf numFmtId="0" fontId="38" fillId="12" borderId="18" xfId="0" applyFont="1" applyFill="1" applyBorder="1" applyAlignment="1">
      <alignment horizontal="center" vertical="center"/>
    </xf>
    <xf numFmtId="0" fontId="100" fillId="2" borderId="0" xfId="0" applyFont="1" applyFill="1" applyAlignment="1">
      <alignment horizontal="center"/>
    </xf>
    <xf numFmtId="0" fontId="24" fillId="2" borderId="26" xfId="0" applyFont="1" applyFill="1" applyBorder="1" applyAlignment="1">
      <alignment horizontal="left"/>
    </xf>
    <xf numFmtId="0" fontId="51" fillId="2" borderId="26" xfId="0" applyFont="1" applyFill="1" applyBorder="1" applyAlignment="1">
      <alignment horizontal="right"/>
    </xf>
    <xf numFmtId="0" fontId="26" fillId="12" borderId="0" xfId="1" applyFont="1" applyFill="1" applyAlignment="1" applyProtection="1">
      <alignment horizontal="left" vertical="center" indent="1"/>
    </xf>
    <xf numFmtId="0" fontId="68" fillId="2" borderId="0" xfId="1" applyFont="1" applyFill="1" applyAlignment="1" applyProtection="1">
      <alignment horizontal="left" indent="2"/>
    </xf>
    <xf numFmtId="0" fontId="20" fillId="12" borderId="28" xfId="0" applyFont="1" applyFill="1" applyBorder="1" applyAlignment="1">
      <alignment horizontal="left" vertical="center" wrapText="1" shrinkToFit="1"/>
    </xf>
    <xf numFmtId="0" fontId="20" fillId="12" borderId="29" xfId="0" applyFont="1" applyFill="1" applyBorder="1" applyAlignment="1">
      <alignment horizontal="left" vertical="center" wrapText="1" shrinkToFit="1"/>
    </xf>
    <xf numFmtId="0" fontId="20" fillId="12" borderId="30" xfId="0" applyFont="1" applyFill="1" applyBorder="1" applyAlignment="1">
      <alignment horizontal="left" vertical="center" wrapText="1" shrinkToFit="1"/>
    </xf>
    <xf numFmtId="165" fontId="35" fillId="2" borderId="14" xfId="0" applyNumberFormat="1" applyFont="1" applyFill="1" applyBorder="1" applyAlignment="1">
      <alignment horizontal="left" vertical="center" indent="1"/>
    </xf>
    <xf numFmtId="165" fontId="35" fillId="2" borderId="0" xfId="0" applyNumberFormat="1" applyFont="1" applyFill="1" applyBorder="1" applyAlignment="1">
      <alignment horizontal="left" vertical="center" indent="1"/>
    </xf>
    <xf numFmtId="165" fontId="35" fillId="2" borderId="15" xfId="0" applyNumberFormat="1" applyFont="1" applyFill="1" applyBorder="1" applyAlignment="1">
      <alignment horizontal="left" vertical="center" indent="1"/>
    </xf>
    <xf numFmtId="165" fontId="35" fillId="15" borderId="14" xfId="0" applyNumberFormat="1" applyFont="1" applyFill="1" applyBorder="1" applyAlignment="1">
      <alignment horizontal="left" vertical="center" indent="1"/>
    </xf>
    <xf numFmtId="165" fontId="35" fillId="15" borderId="0" xfId="0" applyNumberFormat="1" applyFont="1" applyFill="1" applyBorder="1" applyAlignment="1">
      <alignment horizontal="left" vertical="center" indent="1"/>
    </xf>
    <xf numFmtId="165" fontId="35" fillId="15" borderId="15" xfId="0" applyNumberFormat="1" applyFont="1" applyFill="1" applyBorder="1" applyAlignment="1">
      <alignment horizontal="left" vertical="center" indent="1"/>
    </xf>
    <xf numFmtId="165" fontId="64" fillId="2" borderId="16" xfId="0" applyNumberFormat="1" applyFont="1" applyFill="1" applyBorder="1" applyAlignment="1">
      <alignment horizontal="left" vertical="center" wrapText="1" indent="1" shrinkToFit="1"/>
    </xf>
    <xf numFmtId="165" fontId="64" fillId="2" borderId="34" xfId="0" applyNumberFormat="1" applyFont="1" applyFill="1" applyBorder="1" applyAlignment="1">
      <alignment horizontal="left" vertical="center" wrapText="1" indent="1" shrinkToFit="1"/>
    </xf>
    <xf numFmtId="165" fontId="64" fillId="2" borderId="17" xfId="0" applyNumberFormat="1" applyFont="1" applyFill="1" applyBorder="1" applyAlignment="1">
      <alignment horizontal="left" vertical="center" wrapText="1" indent="1" shrinkToFit="1"/>
    </xf>
    <xf numFmtId="0" fontId="35" fillId="2" borderId="14" xfId="0" applyFont="1" applyFill="1" applyBorder="1" applyAlignment="1">
      <alignment horizontal="left" vertical="center" indent="1"/>
    </xf>
    <xf numFmtId="0" fontId="35" fillId="2" borderId="0" xfId="0" applyFont="1" applyFill="1" applyBorder="1" applyAlignment="1">
      <alignment horizontal="left" vertical="center" indent="1"/>
    </xf>
    <xf numFmtId="0" fontId="35" fillId="2" borderId="15" xfId="0" applyFont="1" applyFill="1" applyBorder="1" applyAlignment="1">
      <alignment horizontal="left" vertical="center" indent="1"/>
    </xf>
    <xf numFmtId="0" fontId="55" fillId="2" borderId="0" xfId="1" applyFont="1" applyFill="1" applyAlignment="1" applyProtection="1">
      <alignment horizontal="left" vertical="center" indent="2"/>
    </xf>
    <xf numFmtId="0" fontId="55" fillId="2" borderId="0" xfId="1" applyFont="1" applyFill="1" applyAlignment="1" applyProtection="1">
      <alignment horizontal="left" vertical="center" indent="1"/>
    </xf>
    <xf numFmtId="0" fontId="24" fillId="2" borderId="11" xfId="0" applyFont="1" applyFill="1" applyBorder="1" applyAlignment="1">
      <alignment horizontal="left"/>
    </xf>
    <xf numFmtId="0" fontId="53" fillId="2" borderId="11" xfId="0" applyFont="1" applyFill="1" applyBorder="1" applyAlignment="1">
      <alignment horizontal="right"/>
    </xf>
    <xf numFmtId="0" fontId="26" fillId="9" borderId="0" xfId="1" applyFont="1" applyFill="1" applyAlignment="1" applyProtection="1">
      <alignment horizontal="left" vertical="center" indent="1"/>
    </xf>
    <xf numFmtId="0" fontId="50" fillId="2" borderId="0" xfId="1" applyFont="1" applyFill="1" applyAlignment="1" applyProtection="1">
      <alignment horizontal="left" vertical="center" indent="1"/>
    </xf>
    <xf numFmtId="0" fontId="35" fillId="8" borderId="14" xfId="0" applyFont="1" applyFill="1" applyBorder="1" applyAlignment="1">
      <alignment horizontal="left" vertical="center" indent="1"/>
    </xf>
    <xf numFmtId="0" fontId="35" fillId="8" borderId="0" xfId="0" applyFont="1" applyFill="1" applyBorder="1" applyAlignment="1">
      <alignment horizontal="left" vertical="center" indent="1"/>
    </xf>
    <xf numFmtId="0" fontId="35" fillId="8" borderId="15" xfId="0" applyFont="1" applyFill="1" applyBorder="1" applyAlignment="1">
      <alignment horizontal="left" vertical="center" indent="1"/>
    </xf>
    <xf numFmtId="0" fontId="49" fillId="2" borderId="0" xfId="0" applyFont="1" applyFill="1" applyAlignment="1">
      <alignment horizontal="left" wrapText="1" shrinkToFit="1"/>
    </xf>
    <xf numFmtId="0" fontId="6" fillId="2" borderId="38" xfId="0" applyFont="1" applyFill="1" applyBorder="1" applyAlignment="1">
      <alignment horizontal="center"/>
    </xf>
    <xf numFmtId="0" fontId="49" fillId="2" borderId="0" xfId="0" applyFont="1" applyFill="1" applyAlignment="1">
      <alignment horizontal="left"/>
    </xf>
    <xf numFmtId="0" fontId="53" fillId="2" borderId="12" xfId="0" applyFont="1" applyFill="1" applyBorder="1" applyAlignment="1">
      <alignment horizontal="left"/>
    </xf>
    <xf numFmtId="0" fontId="35" fillId="8" borderId="16" xfId="0" applyFont="1" applyFill="1" applyBorder="1" applyAlignment="1">
      <alignment horizontal="left" vertical="center" indent="1"/>
    </xf>
    <xf numFmtId="0" fontId="35" fillId="8" borderId="34" xfId="0" applyFont="1" applyFill="1" applyBorder="1" applyAlignment="1">
      <alignment horizontal="left" vertical="center" indent="1"/>
    </xf>
    <xf numFmtId="0" fontId="35" fillId="8" borderId="17" xfId="0" applyFont="1" applyFill="1" applyBorder="1" applyAlignment="1">
      <alignment horizontal="left" vertical="center" indent="1"/>
    </xf>
    <xf numFmtId="0" fontId="20" fillId="9" borderId="28" xfId="0" applyFont="1" applyFill="1" applyBorder="1" applyAlignment="1">
      <alignment horizontal="left" vertical="center"/>
    </xf>
    <xf numFmtId="0" fontId="20" fillId="9" borderId="29" xfId="0" applyFont="1" applyFill="1" applyBorder="1" applyAlignment="1">
      <alignment horizontal="left" vertical="center"/>
    </xf>
    <xf numFmtId="0" fontId="20" fillId="9" borderId="30" xfId="0" applyFont="1" applyFill="1" applyBorder="1" applyAlignment="1">
      <alignment horizontal="left" vertical="center"/>
    </xf>
    <xf numFmtId="0" fontId="50" fillId="2" borderId="16" xfId="0" applyFont="1" applyFill="1" applyBorder="1" applyAlignment="1">
      <alignment horizontal="left" vertical="center" wrapText="1" indent="1" shrinkToFit="1"/>
    </xf>
    <xf numFmtId="0" fontId="50" fillId="2" borderId="34" xfId="0" applyFont="1" applyFill="1" applyBorder="1" applyAlignment="1">
      <alignment horizontal="left" vertical="center" wrapText="1" indent="1" shrinkToFit="1"/>
    </xf>
    <xf numFmtId="0" fontId="50" fillId="2" borderId="17" xfId="0" applyFont="1" applyFill="1" applyBorder="1" applyAlignment="1">
      <alignment horizontal="left" vertical="center" wrapText="1" indent="1" shrinkToFit="1"/>
    </xf>
    <xf numFmtId="0" fontId="40" fillId="2" borderId="0" xfId="0" applyFont="1" applyFill="1" applyBorder="1" applyAlignment="1">
      <alignment horizontal="right"/>
    </xf>
    <xf numFmtId="0" fontId="18" fillId="2" borderId="0" xfId="0" applyFont="1" applyFill="1" applyAlignment="1">
      <alignment horizontal="right"/>
    </xf>
    <xf numFmtId="0" fontId="21" fillId="2" borderId="0" xfId="0" applyFont="1" applyFill="1" applyAlignment="1">
      <alignment horizontal="justify" wrapText="1" shrinkToFit="1"/>
    </xf>
    <xf numFmtId="0" fontId="39" fillId="4" borderId="0" xfId="0" applyFont="1" applyFill="1" applyAlignment="1">
      <alignment horizontal="left" indent="1"/>
    </xf>
    <xf numFmtId="0" fontId="6" fillId="4" borderId="38" xfId="0" applyFont="1" applyFill="1" applyBorder="1" applyAlignment="1">
      <alignment horizontal="center"/>
    </xf>
    <xf numFmtId="0" fontId="40" fillId="4" borderId="0" xfId="1" applyFont="1" applyFill="1" applyAlignment="1" applyProtection="1">
      <alignment horizontal="left"/>
    </xf>
    <xf numFmtId="0" fontId="21" fillId="4" borderId="0" xfId="0" applyFont="1" applyFill="1" applyAlignment="1">
      <alignment horizontal="left" wrapText="1" indent="15" shrinkToFit="1"/>
    </xf>
    <xf numFmtId="0" fontId="49" fillId="4" borderId="0" xfId="0" applyFont="1" applyFill="1" applyAlignment="1">
      <alignment horizontal="left" vertical="center" wrapText="1" shrinkToFit="1"/>
    </xf>
    <xf numFmtId="0" fontId="19" fillId="9" borderId="41" xfId="0" applyFont="1" applyFill="1" applyBorder="1" applyAlignment="1">
      <alignment horizontal="center" vertical="center" wrapText="1" shrinkToFit="1"/>
    </xf>
    <xf numFmtId="49" fontId="19" fillId="9" borderId="40" xfId="0" applyNumberFormat="1" applyFont="1" applyFill="1" applyBorder="1" applyAlignment="1">
      <alignment horizontal="center" vertical="center" wrapText="1" shrinkToFit="1"/>
    </xf>
    <xf numFmtId="0" fontId="19" fillId="9" borderId="40" xfId="0" applyNumberFormat="1" applyFont="1" applyFill="1" applyBorder="1" applyAlignment="1">
      <alignment horizontal="center" vertical="center" wrapText="1" shrinkToFit="1"/>
    </xf>
    <xf numFmtId="0" fontId="7" fillId="4" borderId="0" xfId="0" applyFont="1" applyFill="1" applyAlignment="1">
      <alignment horizontal="justify" vertical="top" wrapText="1" shrinkToFit="1"/>
    </xf>
    <xf numFmtId="0" fontId="12" fillId="8" borderId="72" xfId="0" applyFont="1" applyFill="1" applyBorder="1" applyAlignment="1">
      <alignment horizontal="center"/>
    </xf>
    <xf numFmtId="0" fontId="12" fillId="8" borderId="73" xfId="0" applyFont="1" applyFill="1" applyBorder="1" applyAlignment="1">
      <alignment horizontal="center"/>
    </xf>
    <xf numFmtId="0" fontId="12" fillId="8" borderId="74" xfId="0" applyFont="1" applyFill="1" applyBorder="1" applyAlignment="1">
      <alignment horizontal="center"/>
    </xf>
    <xf numFmtId="0" fontId="12" fillId="2" borderId="75" xfId="0" applyFont="1" applyFill="1" applyBorder="1" applyAlignment="1">
      <alignment horizontal="center"/>
    </xf>
    <xf numFmtId="0" fontId="12" fillId="2" borderId="54" xfId="0" applyFont="1" applyFill="1" applyBorder="1" applyAlignment="1">
      <alignment horizontal="center"/>
    </xf>
    <xf numFmtId="0" fontId="12" fillId="2" borderId="55" xfId="0" applyFont="1" applyFill="1" applyBorder="1" applyAlignment="1">
      <alignment horizontal="center"/>
    </xf>
    <xf numFmtId="0" fontId="18" fillId="2" borderId="49" xfId="0" applyFont="1" applyFill="1" applyBorder="1" applyAlignment="1">
      <alignment horizontal="right" vertical="center"/>
    </xf>
    <xf numFmtId="0" fontId="56" fillId="2" borderId="51" xfId="0" applyFont="1" applyFill="1" applyBorder="1" applyAlignment="1">
      <alignment horizontal="center"/>
    </xf>
    <xf numFmtId="0" fontId="56" fillId="2" borderId="0" xfId="0" applyFont="1" applyFill="1" applyBorder="1" applyAlignment="1">
      <alignment horizontal="center"/>
    </xf>
    <xf numFmtId="0" fontId="56" fillId="2" borderId="69" xfId="0" applyFont="1" applyFill="1" applyBorder="1" applyAlignment="1">
      <alignment horizontal="center"/>
    </xf>
    <xf numFmtId="0" fontId="56" fillId="2" borderId="64" xfId="0" applyFont="1" applyFill="1" applyBorder="1" applyAlignment="1">
      <alignment horizontal="center"/>
    </xf>
    <xf numFmtId="0" fontId="56" fillId="2" borderId="65" xfId="0" applyFont="1" applyFill="1" applyBorder="1" applyAlignment="1">
      <alignment horizontal="center"/>
    </xf>
    <xf numFmtId="0" fontId="56" fillId="2" borderId="70" xfId="0" applyFont="1" applyFill="1" applyBorder="1" applyAlignment="1">
      <alignment horizontal="center"/>
    </xf>
    <xf numFmtId="0" fontId="12" fillId="2" borderId="67" xfId="0" applyFont="1" applyFill="1" applyBorder="1" applyAlignment="1">
      <alignment horizontal="center"/>
    </xf>
    <xf numFmtId="0" fontId="12" fillId="2" borderId="52" xfId="0" applyFont="1" applyFill="1" applyBorder="1" applyAlignment="1">
      <alignment horizontal="center"/>
    </xf>
    <xf numFmtId="0" fontId="56" fillId="2" borderId="61" xfId="0" applyFont="1" applyFill="1" applyBorder="1" applyAlignment="1">
      <alignment horizontal="center"/>
    </xf>
    <xf numFmtId="0" fontId="56" fillId="2" borderId="62" xfId="0" applyFont="1" applyFill="1" applyBorder="1" applyAlignment="1">
      <alignment horizontal="center"/>
    </xf>
    <xf numFmtId="0" fontId="56" fillId="2" borderId="68" xfId="0" applyFont="1" applyFill="1" applyBorder="1" applyAlignment="1">
      <alignment horizontal="center"/>
    </xf>
    <xf numFmtId="0" fontId="38" fillId="9" borderId="22" xfId="0" applyFont="1" applyFill="1" applyBorder="1" applyAlignment="1">
      <alignment horizontal="center" vertical="center"/>
    </xf>
    <xf numFmtId="0" fontId="38" fillId="9" borderId="19" xfId="0" applyFont="1" applyFill="1" applyBorder="1" applyAlignment="1">
      <alignment horizontal="center" vertical="center"/>
    </xf>
    <xf numFmtId="0" fontId="102" fillId="2" borderId="54" xfId="0" applyFont="1" applyFill="1" applyBorder="1" applyAlignment="1">
      <alignment horizontal="center"/>
    </xf>
    <xf numFmtId="0" fontId="5" fillId="2" borderId="11" xfId="0" applyFont="1" applyFill="1" applyBorder="1" applyAlignment="1">
      <alignment horizontal="right"/>
    </xf>
    <xf numFmtId="0" fontId="12" fillId="2" borderId="71" xfId="0" applyFont="1" applyFill="1" applyBorder="1" applyAlignment="1">
      <alignment horizontal="center"/>
    </xf>
    <xf numFmtId="0" fontId="12" fillId="2" borderId="49" xfId="0" applyFont="1" applyFill="1" applyBorder="1" applyAlignment="1">
      <alignment horizontal="center"/>
    </xf>
    <xf numFmtId="0" fontId="12" fillId="2" borderId="50" xfId="0" applyFont="1" applyFill="1" applyBorder="1" applyAlignment="1">
      <alignment horizontal="center"/>
    </xf>
    <xf numFmtId="0" fontId="88" fillId="9" borderId="20" xfId="0" applyFont="1" applyFill="1" applyBorder="1" applyAlignment="1">
      <alignment horizontal="center" vertical="center" wrapText="1" shrinkToFit="1"/>
    </xf>
    <xf numFmtId="0" fontId="88" fillId="9" borderId="23" xfId="0" applyFont="1" applyFill="1" applyBorder="1" applyAlignment="1">
      <alignment horizontal="center" vertical="center" wrapText="1" shrinkToFit="1"/>
    </xf>
    <xf numFmtId="0" fontId="88" fillId="9" borderId="21" xfId="0" applyFont="1" applyFill="1" applyBorder="1" applyAlignment="1">
      <alignment horizontal="center" vertical="center" wrapText="1" shrinkToFit="1"/>
    </xf>
    <xf numFmtId="0" fontId="41" fillId="2" borderId="29" xfId="0" applyFont="1" applyFill="1" applyBorder="1" applyAlignment="1">
      <alignment horizontal="left"/>
    </xf>
    <xf numFmtId="165" fontId="50" fillId="2" borderId="16" xfId="0" applyNumberFormat="1" applyFont="1" applyFill="1" applyBorder="1" applyAlignment="1">
      <alignment horizontal="right" vertical="center" indent="1"/>
    </xf>
    <xf numFmtId="165" fontId="50" fillId="2" borderId="17" xfId="0" applyNumberFormat="1" applyFont="1" applyFill="1" applyBorder="1" applyAlignment="1">
      <alignment horizontal="right" vertical="center" indent="1"/>
    </xf>
    <xf numFmtId="165" fontId="50" fillId="2" borderId="16" xfId="0" applyNumberFormat="1" applyFont="1" applyFill="1" applyBorder="1" applyAlignment="1">
      <alignment horizontal="center" vertical="center"/>
    </xf>
    <xf numFmtId="165" fontId="50" fillId="2" borderId="17" xfId="0" applyNumberFormat="1" applyFont="1" applyFill="1" applyBorder="1" applyAlignment="1">
      <alignment horizontal="center" vertical="center"/>
    </xf>
    <xf numFmtId="49" fontId="34" fillId="9" borderId="13" xfId="0" applyNumberFormat="1" applyFont="1" applyFill="1" applyBorder="1" applyAlignment="1">
      <alignment horizontal="center" vertical="center"/>
    </xf>
    <xf numFmtId="165" fontId="35" fillId="2" borderId="28" xfId="0" applyNumberFormat="1" applyFont="1" applyFill="1" applyBorder="1" applyAlignment="1">
      <alignment horizontal="center" vertical="center"/>
    </xf>
    <xf numFmtId="165" fontId="35" fillId="2" borderId="30" xfId="0" applyNumberFormat="1" applyFont="1" applyFill="1" applyBorder="1" applyAlignment="1">
      <alignment horizontal="center" vertical="center"/>
    </xf>
    <xf numFmtId="165" fontId="35" fillId="8" borderId="14" xfId="0" applyNumberFormat="1" applyFont="1" applyFill="1" applyBorder="1" applyAlignment="1">
      <alignment horizontal="center" vertical="center"/>
    </xf>
    <xf numFmtId="165" fontId="35" fillId="8" borderId="15" xfId="0" applyNumberFormat="1" applyFont="1" applyFill="1" applyBorder="1" applyAlignment="1">
      <alignment horizontal="center" vertical="center"/>
    </xf>
    <xf numFmtId="0" fontId="34" fillId="9" borderId="20" xfId="0" applyFont="1" applyFill="1" applyBorder="1" applyAlignment="1">
      <alignment horizontal="center" vertical="center"/>
    </xf>
    <xf numFmtId="0" fontId="34" fillId="9" borderId="21" xfId="0" applyFont="1" applyFill="1" applyBorder="1" applyAlignment="1">
      <alignment horizontal="center" vertical="center"/>
    </xf>
    <xf numFmtId="165" fontId="35" fillId="2" borderId="28" xfId="0" applyNumberFormat="1" applyFont="1" applyFill="1" applyBorder="1" applyAlignment="1">
      <alignment horizontal="right" vertical="center" indent="1"/>
    </xf>
    <xf numFmtId="165" fontId="35" fillId="2" borderId="30" xfId="0" applyNumberFormat="1" applyFont="1" applyFill="1" applyBorder="1" applyAlignment="1">
      <alignment horizontal="right" vertical="center" indent="1"/>
    </xf>
    <xf numFmtId="165" fontId="35" fillId="8" borderId="14" xfId="0" applyNumberFormat="1" applyFont="1" applyFill="1" applyBorder="1" applyAlignment="1">
      <alignment horizontal="right" vertical="center" indent="1"/>
    </xf>
    <xf numFmtId="165" fontId="35" fillId="8" borderId="15" xfId="0" applyNumberFormat="1" applyFont="1" applyFill="1" applyBorder="1" applyAlignment="1">
      <alignment horizontal="right" vertical="center" indent="1"/>
    </xf>
    <xf numFmtId="0" fontId="41" fillId="2" borderId="0" xfId="0" applyFont="1" applyFill="1" applyAlignment="1">
      <alignment horizontal="left" vertical="top"/>
    </xf>
    <xf numFmtId="0" fontId="4" fillId="2" borderId="29" xfId="0" applyFont="1" applyFill="1" applyBorder="1" applyAlignment="1">
      <alignment horizontal="left" wrapText="1" shrinkToFit="1"/>
    </xf>
    <xf numFmtId="0" fontId="4" fillId="2" borderId="29" xfId="0" applyFont="1" applyFill="1" applyBorder="1" applyAlignment="1">
      <alignment horizontal="left"/>
    </xf>
    <xf numFmtId="0" fontId="41" fillId="2" borderId="0" xfId="0" applyFont="1" applyFill="1" applyAlignment="1">
      <alignment horizontal="left" vertical="center"/>
    </xf>
    <xf numFmtId="0" fontId="111" fillId="2" borderId="76" xfId="0" applyFont="1" applyFill="1" applyBorder="1" applyAlignment="1">
      <alignment horizontal="right"/>
    </xf>
    <xf numFmtId="0" fontId="24" fillId="2" borderId="76" xfId="0" applyFont="1" applyFill="1" applyBorder="1" applyAlignment="1">
      <alignment horizontal="left"/>
    </xf>
    <xf numFmtId="0" fontId="26" fillId="23" borderId="0" xfId="1" applyFont="1" applyFill="1" applyAlignment="1" applyProtection="1">
      <alignment horizontal="left" vertical="center"/>
    </xf>
    <xf numFmtId="0" fontId="62" fillId="2" borderId="22" xfId="0" applyFont="1" applyFill="1" applyBorder="1" applyAlignment="1">
      <alignment horizontal="left" vertical="center" wrapText="1" indent="1"/>
    </xf>
    <xf numFmtId="0" fontId="62" fillId="2" borderId="19" xfId="0" applyFont="1" applyFill="1" applyBorder="1" applyAlignment="1">
      <alignment horizontal="left" vertical="center" wrapText="1" indent="1"/>
    </xf>
    <xf numFmtId="0" fontId="41" fillId="8" borderId="22" xfId="0" quotePrefix="1" applyFont="1" applyFill="1" applyBorder="1" applyAlignment="1">
      <alignment horizontal="center" vertical="center" wrapText="1"/>
    </xf>
    <xf numFmtId="0" fontId="41" fillId="8" borderId="19" xfId="0" applyFont="1" applyFill="1" applyBorder="1" applyAlignment="1">
      <alignment horizontal="center" vertical="center" wrapText="1"/>
    </xf>
    <xf numFmtId="0" fontId="41" fillId="8" borderId="22" xfId="0" applyFont="1" applyFill="1" applyBorder="1" applyAlignment="1">
      <alignment horizontal="center" vertical="center" wrapText="1"/>
    </xf>
    <xf numFmtId="0" fontId="50" fillId="2" borderId="0" xfId="0" applyFont="1" applyFill="1" applyAlignment="1">
      <alignment horizontal="left" indent="1"/>
    </xf>
    <xf numFmtId="0" fontId="6" fillId="9" borderId="0" xfId="0" applyFont="1" applyFill="1" applyAlignment="1">
      <alignment horizontal="center"/>
    </xf>
    <xf numFmtId="0" fontId="7" fillId="2" borderId="0" xfId="0" applyFont="1" applyFill="1" applyAlignment="1">
      <alignment horizontal="left" wrapText="1" shrinkToFit="1"/>
    </xf>
    <xf numFmtId="0" fontId="17" fillId="2" borderId="0" xfId="0" applyFont="1" applyFill="1" applyAlignment="1">
      <alignment horizontal="left" indent="1"/>
    </xf>
    <xf numFmtId="17" fontId="41" fillId="11" borderId="22" xfId="0" applyNumberFormat="1" applyFont="1" applyFill="1" applyBorder="1" applyAlignment="1">
      <alignment horizontal="center" vertical="center"/>
    </xf>
    <xf numFmtId="17" fontId="41" fillId="11" borderId="19" xfId="0" applyNumberFormat="1" applyFont="1" applyFill="1" applyBorder="1" applyAlignment="1">
      <alignment horizontal="center" vertical="center"/>
    </xf>
    <xf numFmtId="0" fontId="6" fillId="13" borderId="22" xfId="0" applyFont="1" applyFill="1" applyBorder="1" applyAlignment="1">
      <alignment horizontal="center"/>
    </xf>
    <xf numFmtId="0" fontId="6" fillId="13" borderId="18" xfId="0" applyFont="1" applyFill="1" applyBorder="1" applyAlignment="1">
      <alignment horizontal="center"/>
    </xf>
    <xf numFmtId="0" fontId="6" fillId="13" borderId="19" xfId="0" applyFont="1" applyFill="1" applyBorder="1" applyAlignment="1">
      <alignment horizontal="center"/>
    </xf>
    <xf numFmtId="0" fontId="6" fillId="2" borderId="77" xfId="0" applyFont="1" applyFill="1" applyBorder="1" applyAlignment="1">
      <alignment horizontal="center"/>
    </xf>
    <xf numFmtId="0" fontId="87" fillId="2" borderId="0" xfId="0" applyFont="1" applyFill="1" applyAlignment="1">
      <alignment horizontal="right" vertical="center" wrapText="1" indent="3" shrinkToFit="1"/>
    </xf>
    <xf numFmtId="0" fontId="87" fillId="2" borderId="0" xfId="0" applyFont="1" applyFill="1" applyAlignment="1">
      <alignment horizontal="right" vertical="center" wrapText="1" indent="16" shrinkToFit="1"/>
    </xf>
    <xf numFmtId="0" fontId="63" fillId="8" borderId="20" xfId="0" applyFont="1" applyFill="1" applyBorder="1" applyAlignment="1">
      <alignment horizontal="left"/>
    </xf>
    <xf numFmtId="0" fontId="63" fillId="8" borderId="23" xfId="0" applyFont="1" applyFill="1" applyBorder="1" applyAlignment="1">
      <alignment horizontal="left"/>
    </xf>
    <xf numFmtId="0" fontId="63" fillId="8" borderId="21" xfId="0" applyFont="1" applyFill="1" applyBorder="1" applyAlignment="1">
      <alignment horizontal="left"/>
    </xf>
    <xf numFmtId="0" fontId="84" fillId="8" borderId="20" xfId="0" applyFont="1" applyFill="1" applyBorder="1" applyAlignment="1">
      <alignment horizontal="left"/>
    </xf>
    <xf numFmtId="0" fontId="18" fillId="2" borderId="0" xfId="0" quotePrefix="1" applyFont="1" applyFill="1" applyBorder="1" applyAlignment="1">
      <alignment horizontal="left"/>
    </xf>
    <xf numFmtId="0" fontId="6" fillId="10" borderId="0" xfId="0" applyFont="1" applyFill="1" applyAlignment="1">
      <alignment horizontal="center"/>
    </xf>
    <xf numFmtId="0" fontId="6" fillId="10" borderId="22" xfId="0" applyFont="1" applyFill="1" applyBorder="1" applyAlignment="1">
      <alignment horizontal="center"/>
    </xf>
    <xf numFmtId="0" fontId="6" fillId="10" borderId="18" xfId="0" applyFont="1" applyFill="1" applyBorder="1" applyAlignment="1">
      <alignment horizontal="center"/>
    </xf>
    <xf numFmtId="0" fontId="6" fillId="10" borderId="19" xfId="0" applyFont="1" applyFill="1" applyBorder="1" applyAlignment="1">
      <alignment horizontal="center"/>
    </xf>
    <xf numFmtId="0" fontId="62" fillId="2" borderId="22" xfId="0" applyFont="1" applyFill="1" applyBorder="1" applyAlignment="1">
      <alignment horizontal="left" vertical="center" wrapText="1" indent="1" shrinkToFit="1"/>
    </xf>
    <xf numFmtId="0" fontId="62" fillId="2" borderId="19" xfId="0" applyFont="1" applyFill="1" applyBorder="1" applyAlignment="1">
      <alignment horizontal="left" vertical="center" wrapText="1" indent="1" shrinkToFit="1"/>
    </xf>
    <xf numFmtId="0" fontId="63" fillId="15" borderId="20" xfId="0" applyFont="1" applyFill="1" applyBorder="1" applyAlignment="1">
      <alignment horizontal="left"/>
    </xf>
    <xf numFmtId="0" fontId="63" fillId="15" borderId="23" xfId="0" applyFont="1" applyFill="1" applyBorder="1" applyAlignment="1">
      <alignment horizontal="left"/>
    </xf>
    <xf numFmtId="0" fontId="63" fillId="15" borderId="21" xfId="0" applyFont="1" applyFill="1" applyBorder="1" applyAlignment="1">
      <alignment horizontal="left"/>
    </xf>
    <xf numFmtId="0" fontId="49" fillId="2" borderId="0" xfId="0" applyFont="1" applyFill="1" applyBorder="1" applyAlignment="1">
      <alignment horizontal="left" wrapText="1" shrinkToFit="1"/>
    </xf>
    <xf numFmtId="0" fontId="41" fillId="6" borderId="22" xfId="0" quotePrefix="1" applyFont="1" applyFill="1" applyBorder="1" applyAlignment="1">
      <alignment horizontal="center" vertical="center" wrapText="1"/>
    </xf>
    <xf numFmtId="0" fontId="41" fillId="6" borderId="19" xfId="0" applyFont="1" applyFill="1" applyBorder="1" applyAlignment="1">
      <alignment horizontal="center" vertical="center" wrapText="1"/>
    </xf>
    <xf numFmtId="0" fontId="41" fillId="6" borderId="22" xfId="0" applyFont="1" applyFill="1" applyBorder="1" applyAlignment="1">
      <alignment horizontal="center" vertical="center"/>
    </xf>
    <xf numFmtId="0" fontId="41" fillId="6" borderId="19" xfId="0" applyFont="1" applyFill="1" applyBorder="1" applyAlignment="1">
      <alignment horizontal="center" vertical="center"/>
    </xf>
    <xf numFmtId="0" fontId="44" fillId="2" borderId="0" xfId="0" applyFont="1" applyFill="1" applyAlignment="1">
      <alignment horizontal="left" indent="1"/>
    </xf>
    <xf numFmtId="0" fontId="41" fillId="11" borderId="22" xfId="0" applyFont="1" applyFill="1" applyBorder="1" applyAlignment="1">
      <alignment horizontal="center" vertical="center" wrapText="1" shrinkToFit="1"/>
    </xf>
    <xf numFmtId="0" fontId="41" fillId="11" borderId="19" xfId="0" applyFont="1" applyFill="1" applyBorder="1" applyAlignment="1">
      <alignment horizontal="center" vertical="center" wrapText="1" shrinkToFit="1"/>
    </xf>
    <xf numFmtId="0" fontId="64" fillId="2" borderId="0" xfId="0" applyFont="1" applyFill="1" applyAlignment="1">
      <alignment horizontal="left" indent="1"/>
    </xf>
    <xf numFmtId="0" fontId="6" fillId="12" borderId="0" xfId="0" applyFont="1" applyFill="1" applyAlignment="1">
      <alignment horizontal="center"/>
    </xf>
    <xf numFmtId="0" fontId="6" fillId="12" borderId="22" xfId="0" applyFont="1" applyFill="1" applyBorder="1" applyAlignment="1">
      <alignment horizontal="center"/>
    </xf>
    <xf numFmtId="0" fontId="6" fillId="12" borderId="18" xfId="0" applyFont="1" applyFill="1" applyBorder="1" applyAlignment="1">
      <alignment horizontal="center"/>
    </xf>
    <xf numFmtId="0" fontId="6" fillId="12" borderId="19" xfId="0" applyFont="1" applyFill="1" applyBorder="1" applyAlignment="1">
      <alignment horizontal="center"/>
    </xf>
    <xf numFmtId="0" fontId="6" fillId="9" borderId="22" xfId="0" applyFont="1" applyFill="1" applyBorder="1" applyAlignment="1">
      <alignment horizontal="center"/>
    </xf>
    <xf numFmtId="0" fontId="6" fillId="9" borderId="18" xfId="0" applyFont="1" applyFill="1" applyBorder="1" applyAlignment="1">
      <alignment horizontal="center"/>
    </xf>
    <xf numFmtId="0" fontId="6" fillId="9" borderId="19" xfId="0" applyFont="1" applyFill="1" applyBorder="1" applyAlignment="1">
      <alignment horizontal="center"/>
    </xf>
    <xf numFmtId="0" fontId="57" fillId="8" borderId="20" xfId="0" applyFont="1" applyFill="1" applyBorder="1" applyAlignment="1">
      <alignment horizontal="left" indent="1"/>
    </xf>
    <xf numFmtId="0" fontId="57" fillId="8" borderId="23" xfId="0" applyFont="1" applyFill="1" applyBorder="1" applyAlignment="1">
      <alignment horizontal="left" indent="1"/>
    </xf>
    <xf numFmtId="0" fontId="36" fillId="2" borderId="0" xfId="0" applyFont="1" applyFill="1" applyAlignment="1">
      <alignment horizontal="right" vertical="center" wrapText="1" indent="1" shrinkToFit="1"/>
    </xf>
    <xf numFmtId="0" fontId="21" fillId="2" borderId="0" xfId="0" applyFont="1" applyFill="1" applyAlignment="1">
      <alignment horizontal="left" vertical="center" wrapText="1" indent="1" shrinkToFit="1"/>
    </xf>
    <xf numFmtId="0" fontId="50" fillId="2" borderId="0" xfId="0" applyFont="1" applyFill="1" applyBorder="1" applyAlignment="1">
      <alignment horizontal="left"/>
    </xf>
    <xf numFmtId="0" fontId="34" fillId="9" borderId="0" xfId="0" applyFont="1" applyFill="1" applyBorder="1" applyAlignment="1">
      <alignment horizontal="right" vertical="center" indent="1"/>
    </xf>
    <xf numFmtId="0" fontId="34" fillId="9" borderId="31" xfId="0" applyFont="1" applyFill="1" applyBorder="1" applyAlignment="1">
      <alignment horizontal="right" vertical="center" indent="1"/>
    </xf>
    <xf numFmtId="0" fontId="34" fillId="9" borderId="32" xfId="0" applyFont="1" applyFill="1" applyBorder="1" applyAlignment="1">
      <alignment horizontal="left" vertical="center" indent="1"/>
    </xf>
    <xf numFmtId="0" fontId="34" fillId="9" borderId="33" xfId="0" applyFont="1" applyFill="1" applyBorder="1" applyAlignment="1">
      <alignment horizontal="left" vertical="center" indent="1"/>
    </xf>
    <xf numFmtId="0" fontId="64" fillId="2" borderId="0" xfId="0" applyFont="1" applyFill="1" applyBorder="1" applyAlignment="1">
      <alignment horizontal="left"/>
    </xf>
    <xf numFmtId="0" fontId="34" fillId="12" borderId="0" xfId="0" applyFont="1" applyFill="1" applyBorder="1" applyAlignment="1">
      <alignment horizontal="right" vertical="center" indent="1"/>
    </xf>
    <xf numFmtId="0" fontId="34" fillId="12" borderId="31" xfId="0" applyFont="1" applyFill="1" applyBorder="1" applyAlignment="1">
      <alignment horizontal="right" vertical="center" indent="1"/>
    </xf>
    <xf numFmtId="0" fontId="34" fillId="12" borderId="32" xfId="0" applyFont="1" applyFill="1" applyBorder="1" applyAlignment="1">
      <alignment horizontal="left" vertical="center" indent="1"/>
    </xf>
    <xf numFmtId="0" fontId="34" fillId="12" borderId="33" xfId="0" applyFont="1" applyFill="1" applyBorder="1" applyAlignment="1">
      <alignment horizontal="left" vertical="center" indent="1"/>
    </xf>
    <xf numFmtId="0" fontId="36" fillId="16" borderId="0" xfId="0" applyFont="1" applyFill="1" applyAlignment="1">
      <alignment horizontal="left" indent="1"/>
    </xf>
    <xf numFmtId="0" fontId="36" fillId="16" borderId="0" xfId="0" applyFont="1" applyFill="1" applyAlignment="1">
      <alignment horizontal="left"/>
    </xf>
    <xf numFmtId="0" fontId="80" fillId="16" borderId="0" xfId="0" applyFont="1" applyFill="1" applyAlignment="1">
      <alignment horizontal="left"/>
    </xf>
    <xf numFmtId="0" fontId="80" fillId="16" borderId="0" xfId="0" applyFont="1" applyFill="1" applyAlignment="1">
      <alignment horizontal="left" indent="1"/>
    </xf>
    <xf numFmtId="0" fontId="80" fillId="16" borderId="0" xfId="0" applyFont="1" applyFill="1" applyAlignment="1">
      <alignment horizontal="left" indent="4"/>
    </xf>
    <xf numFmtId="0" fontId="78" fillId="2" borderId="0" xfId="0" applyFont="1" applyFill="1" applyAlignment="1">
      <alignment horizontal="left"/>
    </xf>
    <xf numFmtId="0" fontId="81" fillId="16" borderId="0" xfId="1" applyFont="1" applyFill="1" applyAlignment="1" applyProtection="1">
      <alignment horizontal="left" indent="1"/>
    </xf>
    <xf numFmtId="0" fontId="6" fillId="17" borderId="0" xfId="0" applyFont="1" applyFill="1" applyAlignment="1">
      <alignment horizontal="center"/>
    </xf>
    <xf numFmtId="0" fontId="67" fillId="2" borderId="0" xfId="1" applyFont="1" applyFill="1" applyAlignment="1" applyProtection="1">
      <alignment horizontal="right"/>
    </xf>
    <xf numFmtId="0" fontId="7" fillId="2" borderId="0" xfId="0" applyFont="1" applyFill="1" applyAlignment="1">
      <alignment horizontal="left" indent="1"/>
    </xf>
    <xf numFmtId="0" fontId="7" fillId="2" borderId="0" xfId="0" applyFont="1" applyFill="1" applyAlignment="1">
      <alignment horizontal="left" wrapText="1" indent="1"/>
    </xf>
    <xf numFmtId="0" fontId="34" fillId="10" borderId="0" xfId="0" applyFont="1" applyFill="1" applyBorder="1" applyAlignment="1">
      <alignment horizontal="right" vertical="center" indent="1"/>
    </xf>
    <xf numFmtId="0" fontId="34" fillId="10" borderId="31" xfId="0" applyFont="1" applyFill="1" applyBorder="1" applyAlignment="1">
      <alignment horizontal="right" vertical="center" indent="1"/>
    </xf>
    <xf numFmtId="0" fontId="34" fillId="10" borderId="32" xfId="0" applyFont="1" applyFill="1" applyBorder="1" applyAlignment="1">
      <alignment horizontal="left" vertical="center" indent="1"/>
    </xf>
    <xf numFmtId="0" fontId="34" fillId="10" borderId="33" xfId="0" applyFont="1" applyFill="1" applyBorder="1" applyAlignment="1">
      <alignment horizontal="left" vertical="center" indent="1"/>
    </xf>
    <xf numFmtId="0" fontId="82" fillId="2" borderId="0" xfId="0" applyFont="1" applyFill="1" applyBorder="1" applyAlignment="1">
      <alignment horizontal="left"/>
    </xf>
    <xf numFmtId="0" fontId="34" fillId="13" borderId="0" xfId="0" applyFont="1" applyFill="1" applyBorder="1" applyAlignment="1">
      <alignment horizontal="right" vertical="center" indent="1"/>
    </xf>
    <xf numFmtId="0" fontId="34" fillId="13" borderId="31" xfId="0" applyFont="1" applyFill="1" applyBorder="1" applyAlignment="1">
      <alignment horizontal="right" vertical="center" indent="1"/>
    </xf>
    <xf numFmtId="0" fontId="67" fillId="2" borderId="0" xfId="1" applyFont="1" applyFill="1" applyAlignment="1" applyProtection="1">
      <alignment horizontal="left"/>
    </xf>
    <xf numFmtId="0" fontId="6" fillId="2" borderId="0" xfId="0" applyFont="1" applyFill="1" applyAlignment="1">
      <alignment horizontal="left" indent="1"/>
    </xf>
    <xf numFmtId="0" fontId="34" fillId="13" borderId="32" xfId="0" applyFont="1" applyFill="1" applyBorder="1" applyAlignment="1">
      <alignment horizontal="left" vertical="center" indent="1"/>
    </xf>
    <xf numFmtId="0" fontId="34" fillId="13" borderId="33" xfId="0" applyFont="1" applyFill="1" applyBorder="1" applyAlignment="1">
      <alignment horizontal="left" vertical="center" indent="1"/>
    </xf>
    <xf numFmtId="0" fontId="44" fillId="2" borderId="0" xfId="0" applyFont="1" applyFill="1" applyBorder="1" applyAlignment="1">
      <alignment horizontal="left"/>
    </xf>
    <xf numFmtId="0" fontId="36" fillId="16" borderId="0" xfId="0" applyFont="1" applyFill="1" applyAlignment="1">
      <alignment horizontal="left" indent="4"/>
    </xf>
    <xf numFmtId="0" fontId="21" fillId="16" borderId="0" xfId="0" applyFont="1" applyFill="1" applyAlignment="1">
      <alignment horizontal="left" indent="4"/>
    </xf>
    <xf numFmtId="0" fontId="78" fillId="2" borderId="0" xfId="0" applyFont="1" applyFill="1" applyAlignment="1">
      <alignment horizontal="right" vertical="center" wrapText="1" indent="1" shrinkToFit="1"/>
    </xf>
    <xf numFmtId="0" fontId="7" fillId="0" borderId="0" xfId="0" applyFont="1" applyBorder="1" applyAlignment="1">
      <alignment horizontal="center"/>
    </xf>
    <xf numFmtId="0" fontId="7" fillId="0" borderId="0" xfId="0" applyFont="1" applyAlignment="1">
      <alignment horizontal="center"/>
    </xf>
    <xf numFmtId="0" fontId="7" fillId="0" borderId="0" xfId="0" applyFont="1" applyAlignment="1">
      <alignment horizontal="center" wrapText="1" shrinkToFit="1"/>
    </xf>
    <xf numFmtId="0" fontId="0" fillId="0" borderId="0" xfId="0" applyAlignment="1"/>
  </cellXfs>
  <cellStyles count="2">
    <cellStyle name="Hiperligação" xfId="1" builtinId="8"/>
    <cellStyle name="Normal" xfId="0" builtinId="0"/>
  </cellStyles>
  <dxfs count="8">
    <dxf>
      <font>
        <color theme="0"/>
      </font>
      <fill>
        <patternFill>
          <bgColor rgb="FF008080"/>
        </patternFill>
      </fill>
    </dxf>
    <dxf>
      <font>
        <color theme="1" tint="0.14996795556505021"/>
      </font>
      <fill>
        <patternFill>
          <bgColor rgb="FFCCFFCC"/>
        </patternFill>
      </fill>
    </dxf>
    <dxf>
      <font>
        <color theme="1" tint="0.14996795556505021"/>
      </font>
      <fill>
        <patternFill>
          <bgColor rgb="FFFFC000"/>
        </patternFill>
      </fill>
    </dxf>
    <dxf>
      <font>
        <color theme="0"/>
      </font>
      <fill>
        <patternFill>
          <bgColor rgb="FFFF0000"/>
        </patternFill>
      </fill>
    </dxf>
    <dxf>
      <font>
        <color theme="0"/>
      </font>
      <fill>
        <patternFill>
          <bgColor rgb="FF008080"/>
        </patternFill>
      </fill>
    </dxf>
    <dxf>
      <font>
        <color theme="1" tint="0.14996795556505021"/>
      </font>
      <fill>
        <patternFill>
          <bgColor rgb="FFCCFFCC"/>
        </patternFill>
      </fill>
    </dxf>
    <dxf>
      <font>
        <color theme="1" tint="0.14996795556505021"/>
      </font>
      <fill>
        <patternFill>
          <bgColor rgb="FFFFC000"/>
        </patternFill>
      </fill>
    </dxf>
    <dxf>
      <font>
        <color theme="0"/>
      </font>
      <fill>
        <patternFill>
          <bgColor rgb="FFFF0000"/>
        </patternFill>
      </fill>
    </dxf>
  </dxfs>
  <tableStyles count="0" defaultTableStyle="TableStyleMedium9" defaultPivotStyle="PivotStyleLight16"/>
  <colors>
    <mruColors>
      <color rgb="FF538DD5"/>
      <color rgb="FF60497A"/>
      <color rgb="FF008080"/>
      <color rgb="FFFF6600"/>
      <color rgb="FFB4BD63"/>
      <color rgb="FFDEE0B6"/>
      <color rgb="FFCCFFCC"/>
      <color rgb="FF17375E"/>
      <color rgb="FFE46C0A"/>
      <color rgb="FFFAC09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0462962962972"/>
          <c:y val="3.5679629629630012E-2"/>
          <c:w val="0.85272500000003815"/>
          <c:h val="0.73476481481484879"/>
        </c:manualLayout>
      </c:layout>
      <c:lineChart>
        <c:grouping val="standard"/>
        <c:varyColors val="0"/>
        <c:ser>
          <c:idx val="0"/>
          <c:order val="0"/>
          <c:tx>
            <c:strRef>
              <c:f>AUX!$A$69</c:f>
              <c:strCache>
                <c:ptCount val="1"/>
                <c:pt idx="0">
                  <c:v>Continente</c:v>
                </c:pt>
              </c:strCache>
            </c:strRef>
          </c:tx>
          <c:spPr>
            <a:ln w="19050">
              <a:solidFill>
                <a:srgbClr val="FF0000"/>
              </a:solidFill>
            </a:ln>
          </c:spPr>
          <c:marker>
            <c:symbol val="none"/>
          </c:marker>
          <c:cat>
            <c:numRef>
              <c:f>AUX!$B$68:$R$68</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AUX!$B$69:$R$69</c:f>
              <c:numCache>
                <c:formatCode>0.0</c:formatCode>
                <c:ptCount val="17"/>
                <c:pt idx="0">
                  <c:v>10.821126059730386</c:v>
                </c:pt>
                <c:pt idx="1">
                  <c:v>11.042744601820905</c:v>
                </c:pt>
                <c:pt idx="2">
                  <c:v>11.041624559345594</c:v>
                </c:pt>
                <c:pt idx="3">
                  <c:v>11.236130496118188</c:v>
                </c:pt>
                <c:pt idx="4">
                  <c:v>11.556765735318571</c:v>
                </c:pt>
                <c:pt idx="5">
                  <c:v>10.783038429112857</c:v>
                </c:pt>
                <c:pt idx="6">
                  <c:v>10.898670928677733</c:v>
                </c:pt>
                <c:pt idx="7">
                  <c:v>10.663047809664718</c:v>
                </c:pt>
                <c:pt idx="8">
                  <c:v>10.346899410558548</c:v>
                </c:pt>
                <c:pt idx="9">
                  <c:v>10.340910585069862</c:v>
                </c:pt>
                <c:pt idx="10">
                  <c:v>9.9543378083745289</c:v>
                </c:pt>
                <c:pt idx="11">
                  <c:v>9.6590035416180218</c:v>
                </c:pt>
                <c:pt idx="12">
                  <c:v>9.8590047955866638</c:v>
                </c:pt>
                <c:pt idx="13">
                  <c:v>9.3803064680297972</c:v>
                </c:pt>
                <c:pt idx="14">
                  <c:v>9.5569792875117994</c:v>
                </c:pt>
                <c:pt idx="15">
                  <c:v>9.1294888383260311</c:v>
                </c:pt>
                <c:pt idx="16">
                  <c:v>8.527352357854511</c:v>
                </c:pt>
              </c:numCache>
            </c:numRef>
          </c:val>
          <c:smooth val="0"/>
        </c:ser>
        <c:ser>
          <c:idx val="1"/>
          <c:order val="1"/>
          <c:tx>
            <c:strRef>
              <c:f>AUX!$A$70</c:f>
              <c:strCache>
                <c:ptCount val="1"/>
                <c:pt idx="0">
                  <c:v>ARS Alentejo</c:v>
                </c:pt>
              </c:strCache>
            </c:strRef>
          </c:tx>
          <c:spPr>
            <a:ln w="19050">
              <a:solidFill>
                <a:schemeClr val="tx2">
                  <a:lumMod val="75000"/>
                </a:schemeClr>
              </a:solidFill>
            </a:ln>
          </c:spPr>
          <c:marker>
            <c:symbol val="none"/>
          </c:marker>
          <c:cat>
            <c:numRef>
              <c:f>AUX!$B$68:$R$68</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AUX!$B$70:$R$70</c:f>
              <c:numCache>
                <c:formatCode>0.0</c:formatCode>
                <c:ptCount val="17"/>
                <c:pt idx="0">
                  <c:v>8.1189247830502431</c:v>
                </c:pt>
                <c:pt idx="1">
                  <c:v>8.6650324312897968</c:v>
                </c:pt>
                <c:pt idx="2">
                  <c:v>8.6510385243592829</c:v>
                </c:pt>
                <c:pt idx="3">
                  <c:v>8.7376206944432795</c:v>
                </c:pt>
                <c:pt idx="4">
                  <c:v>8.9186300999099366</c:v>
                </c:pt>
                <c:pt idx="5">
                  <c:v>8.2664939730100748</c:v>
                </c:pt>
                <c:pt idx="6">
                  <c:v>8.5115551433737089</c:v>
                </c:pt>
                <c:pt idx="7">
                  <c:v>8.6459504903196187</c:v>
                </c:pt>
                <c:pt idx="8">
                  <c:v>8.6542229945084781</c:v>
                </c:pt>
                <c:pt idx="9">
                  <c:v>8.5004971272873551</c:v>
                </c:pt>
                <c:pt idx="10">
                  <c:v>7.8220045841294539</c:v>
                </c:pt>
                <c:pt idx="11">
                  <c:v>7.6612424278417866</c:v>
                </c:pt>
                <c:pt idx="12">
                  <c:v>8.068174922193549</c:v>
                </c:pt>
                <c:pt idx="13">
                  <c:v>7.8264914524944755</c:v>
                </c:pt>
                <c:pt idx="14">
                  <c:v>8.0848785463993025</c:v>
                </c:pt>
                <c:pt idx="15">
                  <c:v>8.0394998648947418</c:v>
                </c:pt>
                <c:pt idx="16">
                  <c:v>7.8072867348507007</c:v>
                </c:pt>
              </c:numCache>
            </c:numRef>
          </c:val>
          <c:smooth val="0"/>
        </c:ser>
        <c:ser>
          <c:idx val="2"/>
          <c:order val="2"/>
          <c:tx>
            <c:strRef>
              <c:f>AUX!$A$71</c:f>
              <c:strCache>
                <c:ptCount val="1"/>
                <c:pt idx="0">
                  <c:v>ULS Norte Alentejano</c:v>
                </c:pt>
              </c:strCache>
            </c:strRef>
          </c:tx>
          <c:spPr>
            <a:ln w="38100">
              <a:solidFill>
                <a:srgbClr val="008080"/>
              </a:solidFill>
            </a:ln>
          </c:spPr>
          <c:marker>
            <c:symbol val="none"/>
          </c:marker>
          <c:cat>
            <c:numRef>
              <c:f>AUX!$B$68:$R$68</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AUX!$B$71:$R$71</c:f>
              <c:numCache>
                <c:formatCode>0.0</c:formatCode>
                <c:ptCount val="17"/>
                <c:pt idx="0">
                  <c:v>8.1113778204512723</c:v>
                </c:pt>
                <c:pt idx="1">
                  <c:v>8.5663369245458796</c:v>
                </c:pt>
                <c:pt idx="2">
                  <c:v>8.35866852242067</c:v>
                </c:pt>
                <c:pt idx="3">
                  <c:v>9.0204876066004331</c:v>
                </c:pt>
                <c:pt idx="4">
                  <c:v>9.0063562732373033</c:v>
                </c:pt>
                <c:pt idx="5">
                  <c:v>8.1607228744667921</c:v>
                </c:pt>
                <c:pt idx="6">
                  <c:v>8.3324092702013388</c:v>
                </c:pt>
                <c:pt idx="7">
                  <c:v>8.0858775965425895</c:v>
                </c:pt>
                <c:pt idx="8">
                  <c:v>7.8487334998216198</c:v>
                </c:pt>
                <c:pt idx="9">
                  <c:v>8.0618478497704107</c:v>
                </c:pt>
                <c:pt idx="10">
                  <c:v>6.9150167999967502</c:v>
                </c:pt>
                <c:pt idx="11">
                  <c:v>6.5617764250591133</c:v>
                </c:pt>
                <c:pt idx="12">
                  <c:v>7.3861879933227543</c:v>
                </c:pt>
                <c:pt idx="13">
                  <c:v>7.3025750092424513</c:v>
                </c:pt>
                <c:pt idx="14">
                  <c:v>7.6562879568433306</c:v>
                </c:pt>
                <c:pt idx="15">
                  <c:v>7.4339055521452915</c:v>
                </c:pt>
                <c:pt idx="16">
                  <c:v>7.0380224873401431</c:v>
                </c:pt>
              </c:numCache>
            </c:numRef>
          </c:val>
          <c:smooth val="0"/>
        </c:ser>
        <c:dLbls>
          <c:showLegendKey val="0"/>
          <c:showVal val="0"/>
          <c:showCatName val="0"/>
          <c:showSerName val="0"/>
          <c:showPercent val="0"/>
          <c:showBubbleSize val="0"/>
        </c:dLbls>
        <c:marker val="1"/>
        <c:smooth val="0"/>
        <c:axId val="191746048"/>
        <c:axId val="191747584"/>
      </c:lineChart>
      <c:catAx>
        <c:axId val="191746048"/>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91747584"/>
        <c:crosses val="autoZero"/>
        <c:auto val="1"/>
        <c:lblAlgn val="ctr"/>
        <c:lblOffset val="100"/>
        <c:tickLblSkip val="2"/>
        <c:tickMarkSkip val="1"/>
        <c:noMultiLvlLbl val="0"/>
      </c:catAx>
      <c:valAx>
        <c:axId val="191747584"/>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Taxa bruta de natalidade (/1000 hab)</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91746048"/>
        <c:crosses val="autoZero"/>
        <c:crossBetween val="between"/>
      </c:valAx>
    </c:plotArea>
    <c:legend>
      <c:legendPos val="b"/>
      <c:layout>
        <c:manualLayout>
          <c:xMode val="edge"/>
          <c:yMode val="edge"/>
          <c:x val="1.6211251167133525E-2"/>
          <c:y val="0.89670023148150713"/>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6955555555571"/>
          <c:y val="4.7189424364123184E-2"/>
          <c:w val="0.81158599999999959"/>
          <c:h val="0.64171285140562262"/>
        </c:manualLayout>
      </c:layout>
      <c:lineChart>
        <c:grouping val="standard"/>
        <c:varyColors val="0"/>
        <c:ser>
          <c:idx val="0"/>
          <c:order val="0"/>
          <c:tx>
            <c:strRef>
              <c:f>AUX!$A$107</c:f>
              <c:strCache>
                <c:ptCount val="1"/>
                <c:pt idx="0">
                  <c:v>Homens</c:v>
                </c:pt>
              </c:strCache>
            </c:strRef>
          </c:tx>
          <c:marker>
            <c:symbol val="none"/>
          </c:marker>
          <c:cat>
            <c:numRef>
              <c:f>AUX!$B$103:$DQ$103</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AUX!$B$107:$DQ$107</c:f>
              <c:numCache>
                <c:formatCode>General</c:formatCode>
                <c:ptCount val="120"/>
                <c:pt idx="0">
                  <c:v>2218</c:v>
                </c:pt>
                <c:pt idx="1">
                  <c:v>2242</c:v>
                </c:pt>
                <c:pt idx="2">
                  <c:v>2231</c:v>
                </c:pt>
                <c:pt idx="3">
                  <c:v>2176</c:v>
                </c:pt>
                <c:pt idx="4">
                  <c:v>2059</c:v>
                </c:pt>
                <c:pt idx="5">
                  <c:v>1878</c:v>
                </c:pt>
                <c:pt idx="6">
                  <c:v>1968</c:v>
                </c:pt>
                <c:pt idx="7">
                  <c:v>1987</c:v>
                </c:pt>
                <c:pt idx="8">
                  <c:v>2014</c:v>
                </c:pt>
                <c:pt idx="9">
                  <c:v>2027</c:v>
                </c:pt>
                <c:pt idx="10">
                  <c:v>1984</c:v>
                </c:pt>
                <c:pt idx="11">
                  <c:v>1998</c:v>
                </c:pt>
                <c:pt idx="12">
                  <c:v>2154</c:v>
                </c:pt>
                <c:pt idx="13">
                  <c:v>2245</c:v>
                </c:pt>
                <c:pt idx="14">
                  <c:v>2295</c:v>
                </c:pt>
                <c:pt idx="15">
                  <c:v>2310</c:v>
                </c:pt>
                <c:pt idx="16">
                  <c:v>2116</c:v>
                </c:pt>
                <c:pt idx="17">
                  <c:v>1986</c:v>
                </c:pt>
                <c:pt idx="18">
                  <c:v>2077</c:v>
                </c:pt>
                <c:pt idx="19">
                  <c:v>2060</c:v>
                </c:pt>
                <c:pt idx="20">
                  <c:v>2055</c:v>
                </c:pt>
                <c:pt idx="21">
                  <c:v>2171</c:v>
                </c:pt>
                <c:pt idx="22">
                  <c:v>2188</c:v>
                </c:pt>
                <c:pt idx="23">
                  <c:v>2183</c:v>
                </c:pt>
                <c:pt idx="24">
                  <c:v>2340</c:v>
                </c:pt>
                <c:pt idx="25">
                  <c:v>2366</c:v>
                </c:pt>
                <c:pt idx="26">
                  <c:v>2375</c:v>
                </c:pt>
                <c:pt idx="27">
                  <c:v>2343</c:v>
                </c:pt>
                <c:pt idx="28">
                  <c:v>2099</c:v>
                </c:pt>
                <c:pt idx="29">
                  <c:v>1936</c:v>
                </c:pt>
                <c:pt idx="30">
                  <c:v>1937</c:v>
                </c:pt>
                <c:pt idx="31">
                  <c:v>2024</c:v>
                </c:pt>
                <c:pt idx="32">
                  <c:v>2001</c:v>
                </c:pt>
                <c:pt idx="33">
                  <c:v>2046</c:v>
                </c:pt>
                <c:pt idx="34">
                  <c:v>2063</c:v>
                </c:pt>
                <c:pt idx="35">
                  <c:v>2140</c:v>
                </c:pt>
                <c:pt idx="36">
                  <c:v>2259</c:v>
                </c:pt>
                <c:pt idx="37">
                  <c:v>2235</c:v>
                </c:pt>
                <c:pt idx="38">
                  <c:v>2058</c:v>
                </c:pt>
                <c:pt idx="39">
                  <c:v>1954</c:v>
                </c:pt>
                <c:pt idx="40">
                  <c:v>1767</c:v>
                </c:pt>
                <c:pt idx="41">
                  <c:v>1628</c:v>
                </c:pt>
                <c:pt idx="42">
                  <c:v>1594</c:v>
                </c:pt>
                <c:pt idx="43">
                  <c:v>1712</c:v>
                </c:pt>
                <c:pt idx="44">
                  <c:v>1715</c:v>
                </c:pt>
                <c:pt idx="45">
                  <c:v>1689</c:v>
                </c:pt>
                <c:pt idx="46">
                  <c:v>1654</c:v>
                </c:pt>
                <c:pt idx="47">
                  <c:v>1618</c:v>
                </c:pt>
                <c:pt idx="48">
                  <c:v>1815</c:v>
                </c:pt>
                <c:pt idx="49">
                  <c:v>1808</c:v>
                </c:pt>
                <c:pt idx="50">
                  <c:v>1797</c:v>
                </c:pt>
                <c:pt idx="51">
                  <c:v>1835</c:v>
                </c:pt>
                <c:pt idx="52">
                  <c:v>1778</c:v>
                </c:pt>
                <c:pt idx="53">
                  <c:v>1661</c:v>
                </c:pt>
                <c:pt idx="54">
                  <c:v>1699</c:v>
                </c:pt>
                <c:pt idx="55">
                  <c:v>1797</c:v>
                </c:pt>
                <c:pt idx="56">
                  <c:v>1874</c:v>
                </c:pt>
                <c:pt idx="57">
                  <c:v>1965</c:v>
                </c:pt>
                <c:pt idx="58">
                  <c:v>2074</c:v>
                </c:pt>
                <c:pt idx="59">
                  <c:v>2209</c:v>
                </c:pt>
                <c:pt idx="60">
                  <c:v>2471</c:v>
                </c:pt>
                <c:pt idx="61">
                  <c:v>2687</c:v>
                </c:pt>
                <c:pt idx="62">
                  <c:v>2766</c:v>
                </c:pt>
                <c:pt idx="63">
                  <c:v>2725</c:v>
                </c:pt>
                <c:pt idx="64">
                  <c:v>2551</c:v>
                </c:pt>
                <c:pt idx="65">
                  <c:v>2370</c:v>
                </c:pt>
                <c:pt idx="66">
                  <c:v>2482</c:v>
                </c:pt>
                <c:pt idx="67">
                  <c:v>2472</c:v>
                </c:pt>
                <c:pt idx="68">
                  <c:v>2480</c:v>
                </c:pt>
                <c:pt idx="69">
                  <c:v>2576</c:v>
                </c:pt>
                <c:pt idx="70">
                  <c:v>2577</c:v>
                </c:pt>
                <c:pt idx="71">
                  <c:v>2575</c:v>
                </c:pt>
                <c:pt idx="72">
                  <c:v>3145</c:v>
                </c:pt>
                <c:pt idx="73">
                  <c:v>3145</c:v>
                </c:pt>
                <c:pt idx="74">
                  <c:v>3286</c:v>
                </c:pt>
                <c:pt idx="75">
                  <c:v>3304</c:v>
                </c:pt>
                <c:pt idx="76">
                  <c:v>3197</c:v>
                </c:pt>
                <c:pt idx="77">
                  <c:v>3079</c:v>
                </c:pt>
                <c:pt idx="78">
                  <c:v>2914</c:v>
                </c:pt>
                <c:pt idx="79">
                  <c:v>3051</c:v>
                </c:pt>
                <c:pt idx="80">
                  <c:v>3044</c:v>
                </c:pt>
                <c:pt idx="81">
                  <c:v>2964</c:v>
                </c:pt>
                <c:pt idx="82">
                  <c:v>2951</c:v>
                </c:pt>
                <c:pt idx="83">
                  <c:v>2965</c:v>
                </c:pt>
                <c:pt idx="84">
                  <c:v>3067</c:v>
                </c:pt>
                <c:pt idx="85">
                  <c:v>3158</c:v>
                </c:pt>
                <c:pt idx="86">
                  <c:v>3220</c:v>
                </c:pt>
                <c:pt idx="87">
                  <c:v>3105</c:v>
                </c:pt>
                <c:pt idx="88">
                  <c:v>2893</c:v>
                </c:pt>
                <c:pt idx="89">
                  <c:v>2786</c:v>
                </c:pt>
                <c:pt idx="90">
                  <c:v>2837</c:v>
                </c:pt>
                <c:pt idx="91">
                  <c:v>3074</c:v>
                </c:pt>
                <c:pt idx="92">
                  <c:v>3139</c:v>
                </c:pt>
                <c:pt idx="93">
                  <c:v>3141</c:v>
                </c:pt>
                <c:pt idx="94">
                  <c:v>3149</c:v>
                </c:pt>
                <c:pt idx="95">
                  <c:v>3247</c:v>
                </c:pt>
                <c:pt idx="96">
                  <c:v>3394</c:v>
                </c:pt>
                <c:pt idx="97">
                  <c:v>3506</c:v>
                </c:pt>
                <c:pt idx="98">
                  <c:v>3540</c:v>
                </c:pt>
                <c:pt idx="99">
                  <c:v>3418</c:v>
                </c:pt>
                <c:pt idx="100">
                  <c:v>3262</c:v>
                </c:pt>
                <c:pt idx="101">
                  <c:v>3256</c:v>
                </c:pt>
                <c:pt idx="102">
                  <c:v>3519</c:v>
                </c:pt>
                <c:pt idx="103">
                  <c:v>3763</c:v>
                </c:pt>
                <c:pt idx="104">
                  <c:v>3733</c:v>
                </c:pt>
                <c:pt idx="105">
                  <c:v>3698</c:v>
                </c:pt>
                <c:pt idx="106">
                  <c:v>3684</c:v>
                </c:pt>
                <c:pt idx="107">
                  <c:v>3785</c:v>
                </c:pt>
                <c:pt idx="108">
                  <c:v>4034</c:v>
                </c:pt>
                <c:pt idx="109">
                  <c:v>4016</c:v>
                </c:pt>
                <c:pt idx="110">
                  <c:v>3987</c:v>
                </c:pt>
                <c:pt idx="111">
                  <c:v>4063</c:v>
                </c:pt>
                <c:pt idx="112">
                  <c:v>3878</c:v>
                </c:pt>
                <c:pt idx="113">
                  <c:v>3738</c:v>
                </c:pt>
                <c:pt idx="114">
                  <c:v>3697</c:v>
                </c:pt>
                <c:pt idx="115">
                  <c:v>3790</c:v>
                </c:pt>
                <c:pt idx="116">
                  <c:v>3750</c:v>
                </c:pt>
                <c:pt idx="117">
                  <c:v>3652</c:v>
                </c:pt>
                <c:pt idx="118">
                  <c:v>3419</c:v>
                </c:pt>
                <c:pt idx="119">
                  <c:v>3243</c:v>
                </c:pt>
              </c:numCache>
            </c:numRef>
          </c:val>
          <c:smooth val="0"/>
        </c:ser>
        <c:ser>
          <c:idx val="1"/>
          <c:order val="1"/>
          <c:tx>
            <c:strRef>
              <c:f>AUX!$A$108</c:f>
              <c:strCache>
                <c:ptCount val="1"/>
                <c:pt idx="0">
                  <c:v>Mulheres</c:v>
                </c:pt>
              </c:strCache>
            </c:strRef>
          </c:tx>
          <c:spPr>
            <a:ln>
              <a:solidFill>
                <a:schemeClr val="accent2">
                  <a:lumMod val="60000"/>
                  <a:lumOff val="40000"/>
                </a:schemeClr>
              </a:solidFill>
            </a:ln>
          </c:spPr>
          <c:marker>
            <c:symbol val="none"/>
          </c:marker>
          <c:cat>
            <c:numRef>
              <c:f>AUX!$B$103:$DQ$103</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AUX!$B$108:$DQ$108</c:f>
              <c:numCache>
                <c:formatCode>General</c:formatCode>
                <c:ptCount val="120"/>
                <c:pt idx="0">
                  <c:v>3687</c:v>
                </c:pt>
                <c:pt idx="1">
                  <c:v>3699</c:v>
                </c:pt>
                <c:pt idx="2">
                  <c:v>3657</c:v>
                </c:pt>
                <c:pt idx="3">
                  <c:v>3388</c:v>
                </c:pt>
                <c:pt idx="4">
                  <c:v>3173</c:v>
                </c:pt>
                <c:pt idx="5">
                  <c:v>3036</c:v>
                </c:pt>
                <c:pt idx="6">
                  <c:v>3151</c:v>
                </c:pt>
                <c:pt idx="7">
                  <c:v>3152</c:v>
                </c:pt>
                <c:pt idx="8">
                  <c:v>3228</c:v>
                </c:pt>
                <c:pt idx="9">
                  <c:v>3293</c:v>
                </c:pt>
                <c:pt idx="10">
                  <c:v>3048</c:v>
                </c:pt>
                <c:pt idx="11">
                  <c:v>3068</c:v>
                </c:pt>
                <c:pt idx="12">
                  <c:v>3307</c:v>
                </c:pt>
                <c:pt idx="13">
                  <c:v>3345</c:v>
                </c:pt>
                <c:pt idx="14">
                  <c:v>3429</c:v>
                </c:pt>
                <c:pt idx="15">
                  <c:v>3393</c:v>
                </c:pt>
                <c:pt idx="16">
                  <c:v>3110</c:v>
                </c:pt>
                <c:pt idx="17">
                  <c:v>3045</c:v>
                </c:pt>
                <c:pt idx="18">
                  <c:v>3143</c:v>
                </c:pt>
                <c:pt idx="19">
                  <c:v>3142</c:v>
                </c:pt>
                <c:pt idx="20">
                  <c:v>3266</c:v>
                </c:pt>
                <c:pt idx="21">
                  <c:v>3325</c:v>
                </c:pt>
                <c:pt idx="22">
                  <c:v>3283</c:v>
                </c:pt>
                <c:pt idx="23">
                  <c:v>3174</c:v>
                </c:pt>
                <c:pt idx="24">
                  <c:v>3524</c:v>
                </c:pt>
                <c:pt idx="25">
                  <c:v>3490</c:v>
                </c:pt>
                <c:pt idx="26">
                  <c:v>3421</c:v>
                </c:pt>
                <c:pt idx="27">
                  <c:v>3338</c:v>
                </c:pt>
                <c:pt idx="28">
                  <c:v>3045</c:v>
                </c:pt>
                <c:pt idx="29">
                  <c:v>3021</c:v>
                </c:pt>
                <c:pt idx="30">
                  <c:v>2993</c:v>
                </c:pt>
                <c:pt idx="31">
                  <c:v>3065</c:v>
                </c:pt>
                <c:pt idx="32">
                  <c:v>3021</c:v>
                </c:pt>
                <c:pt idx="33">
                  <c:v>3005</c:v>
                </c:pt>
                <c:pt idx="34">
                  <c:v>2953</c:v>
                </c:pt>
                <c:pt idx="35">
                  <c:v>2965</c:v>
                </c:pt>
                <c:pt idx="36">
                  <c:v>3158</c:v>
                </c:pt>
                <c:pt idx="37">
                  <c:v>3239</c:v>
                </c:pt>
                <c:pt idx="38">
                  <c:v>3055</c:v>
                </c:pt>
                <c:pt idx="39">
                  <c:v>2839</c:v>
                </c:pt>
                <c:pt idx="40">
                  <c:v>2602</c:v>
                </c:pt>
                <c:pt idx="41">
                  <c:v>2584</c:v>
                </c:pt>
                <c:pt idx="42">
                  <c:v>2598</c:v>
                </c:pt>
                <c:pt idx="43">
                  <c:v>2650</c:v>
                </c:pt>
                <c:pt idx="44">
                  <c:v>2590</c:v>
                </c:pt>
                <c:pt idx="45">
                  <c:v>2690</c:v>
                </c:pt>
                <c:pt idx="46">
                  <c:v>2627</c:v>
                </c:pt>
                <c:pt idx="47">
                  <c:v>2551</c:v>
                </c:pt>
                <c:pt idx="48">
                  <c:v>2855</c:v>
                </c:pt>
                <c:pt idx="49">
                  <c:v>2843</c:v>
                </c:pt>
                <c:pt idx="50">
                  <c:v>2773</c:v>
                </c:pt>
                <c:pt idx="51">
                  <c:v>2862</c:v>
                </c:pt>
                <c:pt idx="52">
                  <c:v>2639</c:v>
                </c:pt>
                <c:pt idx="53">
                  <c:v>2747</c:v>
                </c:pt>
                <c:pt idx="54">
                  <c:v>2668</c:v>
                </c:pt>
                <c:pt idx="55">
                  <c:v>2689</c:v>
                </c:pt>
                <c:pt idx="56">
                  <c:v>2655</c:v>
                </c:pt>
                <c:pt idx="57">
                  <c:v>2765</c:v>
                </c:pt>
                <c:pt idx="58">
                  <c:v>2710</c:v>
                </c:pt>
                <c:pt idx="59">
                  <c:v>2746</c:v>
                </c:pt>
                <c:pt idx="60">
                  <c:v>2953</c:v>
                </c:pt>
                <c:pt idx="61">
                  <c:v>3074</c:v>
                </c:pt>
                <c:pt idx="62">
                  <c:v>3220</c:v>
                </c:pt>
                <c:pt idx="63">
                  <c:v>3121</c:v>
                </c:pt>
                <c:pt idx="64">
                  <c:v>2813</c:v>
                </c:pt>
                <c:pt idx="65">
                  <c:v>2690</c:v>
                </c:pt>
                <c:pt idx="66">
                  <c:v>2707</c:v>
                </c:pt>
                <c:pt idx="67">
                  <c:v>2689</c:v>
                </c:pt>
                <c:pt idx="68">
                  <c:v>2835</c:v>
                </c:pt>
                <c:pt idx="69">
                  <c:v>2808</c:v>
                </c:pt>
                <c:pt idx="70">
                  <c:v>2791</c:v>
                </c:pt>
                <c:pt idx="71">
                  <c:v>2805</c:v>
                </c:pt>
                <c:pt idx="72">
                  <c:v>3222</c:v>
                </c:pt>
                <c:pt idx="73">
                  <c:v>3259</c:v>
                </c:pt>
                <c:pt idx="74">
                  <c:v>3507</c:v>
                </c:pt>
                <c:pt idx="75">
                  <c:v>3430</c:v>
                </c:pt>
                <c:pt idx="76">
                  <c:v>3313</c:v>
                </c:pt>
                <c:pt idx="77">
                  <c:v>3347</c:v>
                </c:pt>
                <c:pt idx="78">
                  <c:v>3307</c:v>
                </c:pt>
                <c:pt idx="79">
                  <c:v>3462</c:v>
                </c:pt>
                <c:pt idx="80">
                  <c:v>3454</c:v>
                </c:pt>
                <c:pt idx="81">
                  <c:v>3435</c:v>
                </c:pt>
                <c:pt idx="82">
                  <c:v>3288</c:v>
                </c:pt>
                <c:pt idx="83">
                  <c:v>3280</c:v>
                </c:pt>
                <c:pt idx="84">
                  <c:v>3280</c:v>
                </c:pt>
                <c:pt idx="85">
                  <c:v>3325</c:v>
                </c:pt>
                <c:pt idx="86">
                  <c:v>3265</c:v>
                </c:pt>
                <c:pt idx="87">
                  <c:v>3073</c:v>
                </c:pt>
                <c:pt idx="88">
                  <c:v>2925</c:v>
                </c:pt>
                <c:pt idx="89">
                  <c:v>2882</c:v>
                </c:pt>
                <c:pt idx="90">
                  <c:v>2997</c:v>
                </c:pt>
                <c:pt idx="91">
                  <c:v>3050</c:v>
                </c:pt>
                <c:pt idx="92">
                  <c:v>3252</c:v>
                </c:pt>
                <c:pt idx="93">
                  <c:v>3296</c:v>
                </c:pt>
                <c:pt idx="94">
                  <c:v>3292</c:v>
                </c:pt>
                <c:pt idx="95">
                  <c:v>3283</c:v>
                </c:pt>
                <c:pt idx="96">
                  <c:v>3466</c:v>
                </c:pt>
                <c:pt idx="97">
                  <c:v>3488</c:v>
                </c:pt>
                <c:pt idx="98">
                  <c:v>3595</c:v>
                </c:pt>
                <c:pt idx="99">
                  <c:v>3442</c:v>
                </c:pt>
                <c:pt idx="100">
                  <c:v>3360</c:v>
                </c:pt>
                <c:pt idx="101">
                  <c:v>3396</c:v>
                </c:pt>
                <c:pt idx="102">
                  <c:v>3562</c:v>
                </c:pt>
                <c:pt idx="103">
                  <c:v>3746</c:v>
                </c:pt>
                <c:pt idx="104">
                  <c:v>3695</c:v>
                </c:pt>
                <c:pt idx="105">
                  <c:v>3678</c:v>
                </c:pt>
                <c:pt idx="106">
                  <c:v>3613</c:v>
                </c:pt>
                <c:pt idx="107">
                  <c:v>3675</c:v>
                </c:pt>
                <c:pt idx="108">
                  <c:v>4023</c:v>
                </c:pt>
                <c:pt idx="109">
                  <c:v>3991</c:v>
                </c:pt>
                <c:pt idx="110">
                  <c:v>4008</c:v>
                </c:pt>
                <c:pt idx="111">
                  <c:v>4065</c:v>
                </c:pt>
                <c:pt idx="112">
                  <c:v>3794</c:v>
                </c:pt>
                <c:pt idx="113">
                  <c:v>3856</c:v>
                </c:pt>
                <c:pt idx="114">
                  <c:v>4044</c:v>
                </c:pt>
                <c:pt idx="115">
                  <c:v>4082</c:v>
                </c:pt>
                <c:pt idx="116">
                  <c:v>3817</c:v>
                </c:pt>
                <c:pt idx="117">
                  <c:v>3731</c:v>
                </c:pt>
                <c:pt idx="118">
                  <c:v>3636</c:v>
                </c:pt>
                <c:pt idx="119">
                  <c:v>3505</c:v>
                </c:pt>
              </c:numCache>
            </c:numRef>
          </c:val>
          <c:smooth val="0"/>
        </c:ser>
        <c:dLbls>
          <c:showLegendKey val="0"/>
          <c:showVal val="0"/>
          <c:showCatName val="0"/>
          <c:showSerName val="0"/>
          <c:showPercent val="0"/>
          <c:showBubbleSize val="0"/>
        </c:dLbls>
        <c:marker val="1"/>
        <c:smooth val="0"/>
        <c:axId val="189792640"/>
        <c:axId val="189794176"/>
      </c:lineChart>
      <c:dateAx>
        <c:axId val="189792640"/>
        <c:scaling>
          <c:orientation val="minMax"/>
        </c:scaling>
        <c:delete val="0"/>
        <c:axPos val="b"/>
        <c:numFmt formatCode="mmm\-yy" sourceLinked="1"/>
        <c:majorTickMark val="out"/>
        <c:minorTickMark val="none"/>
        <c:tickLblPos val="nextTo"/>
        <c:txPr>
          <a:bodyPr/>
          <a:lstStyle/>
          <a:p>
            <a:pPr>
              <a:defRPr lang="en-US" sz="900">
                <a:latin typeface="Arial" pitchFamily="34" charset="0"/>
                <a:cs typeface="Arial" pitchFamily="34" charset="0"/>
              </a:defRPr>
            </a:pPr>
            <a:endParaRPr lang="pt-PT"/>
          </a:p>
        </c:txPr>
        <c:crossAx val="189794176"/>
        <c:crosses val="autoZero"/>
        <c:auto val="1"/>
        <c:lblOffset val="100"/>
        <c:baseTimeUnit val="months"/>
        <c:majorUnit val="6"/>
        <c:majorTimeUnit val="months"/>
      </c:dateAx>
      <c:valAx>
        <c:axId val="189794176"/>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Desemprego registado (IEFP)</a:t>
                </a:r>
              </a:p>
            </c:rich>
          </c:tx>
          <c:layout>
            <c:manualLayout>
              <c:xMode val="edge"/>
              <c:yMode val="edge"/>
              <c:x val="8.4666666666675765E-3"/>
              <c:y val="3.2928045515395042E-2"/>
            </c:manualLayout>
          </c:layout>
          <c:overlay val="0"/>
        </c:title>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89792640"/>
        <c:crosses val="autoZero"/>
        <c:crossBetween val="between"/>
      </c:valAx>
    </c:plotArea>
    <c:legend>
      <c:legendPos val="b"/>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25847457628251"/>
          <c:y val="4.6079084967320293E-2"/>
          <c:w val="0.82885546139361665"/>
          <c:h val="0.6518447712418648"/>
        </c:manualLayout>
      </c:layout>
      <c:lineChart>
        <c:grouping val="standard"/>
        <c:varyColors val="0"/>
        <c:ser>
          <c:idx val="2"/>
          <c:order val="0"/>
          <c:tx>
            <c:strRef>
              <c:f>AUX!$A$112</c:f>
              <c:strCache>
                <c:ptCount val="1"/>
                <c:pt idx="0">
                  <c:v>Continente</c:v>
                </c:pt>
              </c:strCache>
            </c:strRef>
          </c:tx>
          <c:spPr>
            <a:ln w="19050">
              <a:solidFill>
                <a:srgbClr val="FF0000"/>
              </a:solidFill>
            </a:ln>
          </c:spPr>
          <c:marker>
            <c:symbol val="none"/>
          </c:marker>
          <c:cat>
            <c:numRef>
              <c:f>AUX!$B$111:$DE$111</c:f>
              <c:numCache>
                <c:formatCode>mmm\-yy</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AUX!$B$112:$DE$112</c:f>
              <c:numCache>
                <c:formatCode>0.0</c:formatCode>
                <c:ptCount val="108"/>
                <c:pt idx="0">
                  <c:v>3.7944792769318463</c:v>
                </c:pt>
                <c:pt idx="1">
                  <c:v>3.8740761448814496</c:v>
                </c:pt>
                <c:pt idx="2">
                  <c:v>2.5377925260806387</c:v>
                </c:pt>
                <c:pt idx="3">
                  <c:v>3.3059422930634916</c:v>
                </c:pt>
                <c:pt idx="4">
                  <c:v>3.6997725892084885</c:v>
                </c:pt>
                <c:pt idx="5">
                  <c:v>4.0685298595372101</c:v>
                </c:pt>
                <c:pt idx="6">
                  <c:v>3.0775711868636568</c:v>
                </c:pt>
                <c:pt idx="7">
                  <c:v>3.24685941630106</c:v>
                </c:pt>
                <c:pt idx="8">
                  <c:v>3.2902696494010826</c:v>
                </c:pt>
                <c:pt idx="9">
                  <c:v>3.5708899026617731</c:v>
                </c:pt>
                <c:pt idx="10">
                  <c:v>3.1290856415624582</c:v>
                </c:pt>
                <c:pt idx="11">
                  <c:v>2.2388744255936261</c:v>
                </c:pt>
                <c:pt idx="12">
                  <c:v>1.6777662576674111</c:v>
                </c:pt>
                <c:pt idx="13">
                  <c:v>0.13183291912145029</c:v>
                </c:pt>
                <c:pt idx="14">
                  <c:v>-0.90974277187052499</c:v>
                </c:pt>
                <c:pt idx="15">
                  <c:v>-1.9710338509223702</c:v>
                </c:pt>
                <c:pt idx="16">
                  <c:v>-2.8844017996750826</c:v>
                </c:pt>
                <c:pt idx="17">
                  <c:v>-4.762944967752043</c:v>
                </c:pt>
                <c:pt idx="18">
                  <c:v>-5.3030218895416636</c:v>
                </c:pt>
                <c:pt idx="19">
                  <c:v>-6.2760908103162345</c:v>
                </c:pt>
                <c:pt idx="20">
                  <c:v>-7.3855043485259912</c:v>
                </c:pt>
                <c:pt idx="21">
                  <c:v>-6.9660393446359645</c:v>
                </c:pt>
                <c:pt idx="22">
                  <c:v>-6.2237028863122337</c:v>
                </c:pt>
                <c:pt idx="23">
                  <c:v>-5.9792999583435691</c:v>
                </c:pt>
                <c:pt idx="24">
                  <c:v>-7.3322601094354738</c:v>
                </c:pt>
                <c:pt idx="25">
                  <c:v>-8.0121118201537502</c:v>
                </c:pt>
                <c:pt idx="26">
                  <c:v>-8.4259397613507794</c:v>
                </c:pt>
                <c:pt idx="27">
                  <c:v>-10.821298022962804</c:v>
                </c:pt>
                <c:pt idx="28">
                  <c:v>-13.590791772153318</c:v>
                </c:pt>
                <c:pt idx="29">
                  <c:v>-12.730844884748423</c:v>
                </c:pt>
                <c:pt idx="30">
                  <c:v>-11.383872027020688</c:v>
                </c:pt>
                <c:pt idx="31">
                  <c:v>-10.739755988238247</c:v>
                </c:pt>
                <c:pt idx="32">
                  <c:v>-11.738929572826279</c:v>
                </c:pt>
                <c:pt idx="33">
                  <c:v>-12.318769892492632</c:v>
                </c:pt>
                <c:pt idx="34">
                  <c:v>-13.64134486692357</c:v>
                </c:pt>
                <c:pt idx="35">
                  <c:v>-14.243453564328314</c:v>
                </c:pt>
                <c:pt idx="36">
                  <c:v>-13.054524179211954</c:v>
                </c:pt>
                <c:pt idx="37">
                  <c:v>-11.994576246424684</c:v>
                </c:pt>
                <c:pt idx="38">
                  <c:v>-11.822460296925154</c:v>
                </c:pt>
                <c:pt idx="39">
                  <c:v>-8.469372014270288</c:v>
                </c:pt>
                <c:pt idx="40">
                  <c:v>-3.6881619137335502</c:v>
                </c:pt>
                <c:pt idx="41">
                  <c:v>-1.5459073145866962</c:v>
                </c:pt>
                <c:pt idx="42">
                  <c:v>-1.9189742883913965</c:v>
                </c:pt>
                <c:pt idx="43">
                  <c:v>-0.42380679457990023</c:v>
                </c:pt>
                <c:pt idx="44">
                  <c:v>-0.51409885001477007</c:v>
                </c:pt>
                <c:pt idx="45">
                  <c:v>0.55704324652979909</c:v>
                </c:pt>
                <c:pt idx="46">
                  <c:v>2.9550501609623412</c:v>
                </c:pt>
                <c:pt idx="47">
                  <c:v>6.6525185726851701</c:v>
                </c:pt>
                <c:pt idx="48">
                  <c:v>12.105275417532617</c:v>
                </c:pt>
                <c:pt idx="49">
                  <c:v>17.652154966695026</c:v>
                </c:pt>
                <c:pt idx="50">
                  <c:v>23.601627370274322</c:v>
                </c:pt>
                <c:pt idx="51">
                  <c:v>27.058521395781838</c:v>
                </c:pt>
                <c:pt idx="52">
                  <c:v>27.275421753622055</c:v>
                </c:pt>
                <c:pt idx="53">
                  <c:v>27.510927628226046</c:v>
                </c:pt>
                <c:pt idx="54">
                  <c:v>29.514027569382222</c:v>
                </c:pt>
                <c:pt idx="55">
                  <c:v>28.034851485148515</c:v>
                </c:pt>
                <c:pt idx="56">
                  <c:v>28.404100704808638</c:v>
                </c:pt>
                <c:pt idx="57">
                  <c:v>28.463327655676711</c:v>
                </c:pt>
                <c:pt idx="58">
                  <c:v>27.363194132236835</c:v>
                </c:pt>
                <c:pt idx="59">
                  <c:v>25.395918468742622</c:v>
                </c:pt>
                <c:pt idx="60">
                  <c:v>24.467561970592104</c:v>
                </c:pt>
                <c:pt idx="61">
                  <c:v>18.993478577192217</c:v>
                </c:pt>
                <c:pt idx="62">
                  <c:v>17.677982885582356</c:v>
                </c:pt>
                <c:pt idx="63">
                  <c:v>15.731008927067542</c:v>
                </c:pt>
                <c:pt idx="64">
                  <c:v>14.311451532318845</c:v>
                </c:pt>
                <c:pt idx="65">
                  <c:v>12.365899512131163</c:v>
                </c:pt>
                <c:pt idx="66">
                  <c:v>9.9780797712961693</c:v>
                </c:pt>
                <c:pt idx="67">
                  <c:v>9.2045895094569961</c:v>
                </c:pt>
                <c:pt idx="68">
                  <c:v>8.5201029641755266</c:v>
                </c:pt>
                <c:pt idx="69">
                  <c:v>6.0194318652948331</c:v>
                </c:pt>
                <c:pt idx="70">
                  <c:v>4.1426712991607575</c:v>
                </c:pt>
                <c:pt idx="71">
                  <c:v>2.9940072309444803</c:v>
                </c:pt>
                <c:pt idx="72">
                  <c:v>-0.95524270584089188</c:v>
                </c:pt>
                <c:pt idx="73">
                  <c:v>-1.5687386170569522</c:v>
                </c:pt>
                <c:pt idx="74">
                  <c:v>-4.20618159479766</c:v>
                </c:pt>
                <c:pt idx="75">
                  <c:v>-5.9258545033801724</c:v>
                </c:pt>
                <c:pt idx="76">
                  <c:v>-6.2882785110666219</c:v>
                </c:pt>
                <c:pt idx="77">
                  <c:v>-6.9675617486091985</c:v>
                </c:pt>
                <c:pt idx="78">
                  <c:v>-5.2861925431358685</c:v>
                </c:pt>
                <c:pt idx="79">
                  <c:v>-3.8941174693334948</c:v>
                </c:pt>
                <c:pt idx="80">
                  <c:v>-1.0803940260565617</c:v>
                </c:pt>
                <c:pt idx="81">
                  <c:v>2.2322263510769131</c:v>
                </c:pt>
                <c:pt idx="82">
                  <c:v>5.8333365070055638</c:v>
                </c:pt>
                <c:pt idx="83">
                  <c:v>10.866763610623826</c:v>
                </c:pt>
                <c:pt idx="84">
                  <c:v>13.682909472264878</c:v>
                </c:pt>
                <c:pt idx="85">
                  <c:v>15.989353732405236</c:v>
                </c:pt>
                <c:pt idx="86">
                  <c:v>19.321305858224033</c:v>
                </c:pt>
                <c:pt idx="87">
                  <c:v>20.555285890818656</c:v>
                </c:pt>
                <c:pt idx="88">
                  <c:v>20.408969907293042</c:v>
                </c:pt>
                <c:pt idx="89">
                  <c:v>24.266577117125134</c:v>
                </c:pt>
                <c:pt idx="90">
                  <c:v>24.622330508813622</c:v>
                </c:pt>
                <c:pt idx="91">
                  <c:v>25.989397696415729</c:v>
                </c:pt>
                <c:pt idx="92">
                  <c:v>22.980858260425919</c:v>
                </c:pt>
                <c:pt idx="93">
                  <c:v>22.105947855782006</c:v>
                </c:pt>
                <c:pt idx="94">
                  <c:v>19.278753769422874</c:v>
                </c:pt>
                <c:pt idx="95">
                  <c:v>17.190479247306044</c:v>
                </c:pt>
                <c:pt idx="96">
                  <c:v>15.8120333946139</c:v>
                </c:pt>
                <c:pt idx="97">
                  <c:v>13.915178542449677</c:v>
                </c:pt>
                <c:pt idx="98">
                  <c:v>10.810643210135664</c:v>
                </c:pt>
                <c:pt idx="99">
                  <c:v>10.865181786828575</c:v>
                </c:pt>
                <c:pt idx="100">
                  <c:v>9.3836424722579199</c:v>
                </c:pt>
                <c:pt idx="101">
                  <c:v>6.4603879000198612</c:v>
                </c:pt>
                <c:pt idx="102">
                  <c:v>4.91238320569762</c:v>
                </c:pt>
                <c:pt idx="103">
                  <c:v>3.081167403285622</c:v>
                </c:pt>
                <c:pt idx="104">
                  <c:v>1.8415031951655356</c:v>
                </c:pt>
                <c:pt idx="105">
                  <c:v>-0.25106692091164984</c:v>
                </c:pt>
                <c:pt idx="106">
                  <c:v>-1.0323756254365044</c:v>
                </c:pt>
                <c:pt idx="107">
                  <c:v>-3.0937160419621414</c:v>
                </c:pt>
              </c:numCache>
            </c:numRef>
          </c:val>
          <c:smooth val="0"/>
        </c:ser>
        <c:ser>
          <c:idx val="0"/>
          <c:order val="1"/>
          <c:tx>
            <c:strRef>
              <c:f>AUX!$A$113</c:f>
              <c:strCache>
                <c:ptCount val="1"/>
                <c:pt idx="0">
                  <c:v>ARS Alentejo</c:v>
                </c:pt>
              </c:strCache>
            </c:strRef>
          </c:tx>
          <c:spPr>
            <a:ln w="19050">
              <a:solidFill>
                <a:srgbClr val="17375E"/>
              </a:solidFill>
            </a:ln>
          </c:spPr>
          <c:marker>
            <c:symbol val="none"/>
          </c:marker>
          <c:cat>
            <c:numRef>
              <c:f>AUX!$B$111:$DE$111</c:f>
              <c:numCache>
                <c:formatCode>mmm\-yy</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AUX!$B$113:$DE$113</c:f>
              <c:numCache>
                <c:formatCode>0.0</c:formatCode>
                <c:ptCount val="108"/>
                <c:pt idx="0">
                  <c:v>-4.9719669833359292</c:v>
                </c:pt>
                <c:pt idx="1">
                  <c:v>-3.9768759214712497</c:v>
                </c:pt>
                <c:pt idx="2">
                  <c:v>-3.6285197026308698</c:v>
                </c:pt>
                <c:pt idx="3">
                  <c:v>-0.92385332302307599</c:v>
                </c:pt>
                <c:pt idx="4">
                  <c:v>-1.1808308912256509</c:v>
                </c:pt>
                <c:pt idx="5">
                  <c:v>-0.18337955094373379</c:v>
                </c:pt>
                <c:pt idx="6">
                  <c:v>-0.60172171468728042</c:v>
                </c:pt>
                <c:pt idx="7">
                  <c:v>2.6411209096199473</c:v>
                </c:pt>
                <c:pt idx="8">
                  <c:v>3.2078829708729431</c:v>
                </c:pt>
                <c:pt idx="9">
                  <c:v>5.5744877781984936</c:v>
                </c:pt>
                <c:pt idx="10">
                  <c:v>8.1615720524017465</c:v>
                </c:pt>
                <c:pt idx="11">
                  <c:v>4.1218875768431289</c:v>
                </c:pt>
                <c:pt idx="12">
                  <c:v>0.95054697422870482</c:v>
                </c:pt>
                <c:pt idx="13">
                  <c:v>-0.71922097862539902</c:v>
                </c:pt>
                <c:pt idx="14">
                  <c:v>-3.9290139493984571</c:v>
                </c:pt>
                <c:pt idx="15">
                  <c:v>-6.1247124548143281</c:v>
                </c:pt>
                <c:pt idx="16">
                  <c:v>-9.1365023986044491</c:v>
                </c:pt>
                <c:pt idx="17">
                  <c:v>-10.848232289286194</c:v>
                </c:pt>
                <c:pt idx="18">
                  <c:v>-13.543369714108966</c:v>
                </c:pt>
                <c:pt idx="19">
                  <c:v>-12.420951633302804</c:v>
                </c:pt>
                <c:pt idx="20">
                  <c:v>-16.609185733512785</c:v>
                </c:pt>
                <c:pt idx="21">
                  <c:v>-16.689248425918546</c:v>
                </c:pt>
                <c:pt idx="22">
                  <c:v>-15.220638701602809</c:v>
                </c:pt>
                <c:pt idx="23">
                  <c:v>-11.468377012275411</c:v>
                </c:pt>
                <c:pt idx="24">
                  <c:v>-10.260156662202199</c:v>
                </c:pt>
                <c:pt idx="25">
                  <c:v>-10.203084937527979</c:v>
                </c:pt>
                <c:pt idx="26">
                  <c:v>-10.821268097853221</c:v>
                </c:pt>
                <c:pt idx="27">
                  <c:v>-12.95672340611736</c:v>
                </c:pt>
                <c:pt idx="28">
                  <c:v>-14.586033117350611</c:v>
                </c:pt>
                <c:pt idx="29">
                  <c:v>-13.791716928025735</c:v>
                </c:pt>
                <c:pt idx="30">
                  <c:v>-11.453541858325666</c:v>
                </c:pt>
                <c:pt idx="31">
                  <c:v>-10.238533937552912</c:v>
                </c:pt>
                <c:pt idx="32">
                  <c:v>-11.242245422908155</c:v>
                </c:pt>
                <c:pt idx="33">
                  <c:v>-10.662010905960011</c:v>
                </c:pt>
                <c:pt idx="34">
                  <c:v>-13.429210914805466</c:v>
                </c:pt>
                <c:pt idx="35">
                  <c:v>-16.422779830158806</c:v>
                </c:pt>
                <c:pt idx="36">
                  <c:v>-14.698566324453891</c:v>
                </c:pt>
                <c:pt idx="37">
                  <c:v>-15.65899202320522</c:v>
                </c:pt>
                <c:pt idx="38">
                  <c:v>-14.364357359458829</c:v>
                </c:pt>
                <c:pt idx="39">
                  <c:v>-8.1138145988337023</c:v>
                </c:pt>
                <c:pt idx="40">
                  <c:v>-1.3205214654978648</c:v>
                </c:pt>
                <c:pt idx="41">
                  <c:v>0.65881529850746268</c:v>
                </c:pt>
                <c:pt idx="42">
                  <c:v>-0.36363636363636365</c:v>
                </c:pt>
                <c:pt idx="43">
                  <c:v>-3.3509015256588075</c:v>
                </c:pt>
                <c:pt idx="44">
                  <c:v>0.78986248437322415</c:v>
                </c:pt>
                <c:pt idx="45">
                  <c:v>2.6717352893933715</c:v>
                </c:pt>
                <c:pt idx="46">
                  <c:v>2.0463171791627701</c:v>
                </c:pt>
                <c:pt idx="47">
                  <c:v>7.6406429391504025</c:v>
                </c:pt>
                <c:pt idx="48">
                  <c:v>10.7735538942792</c:v>
                </c:pt>
                <c:pt idx="49">
                  <c:v>17.980547047127736</c:v>
                </c:pt>
                <c:pt idx="50">
                  <c:v>23.420135105687514</c:v>
                </c:pt>
                <c:pt idx="51">
                  <c:v>22.994857205383521</c:v>
                </c:pt>
                <c:pt idx="52">
                  <c:v>20.961220887193214</c:v>
                </c:pt>
                <c:pt idx="53">
                  <c:v>19.785693599768315</c:v>
                </c:pt>
                <c:pt idx="54">
                  <c:v>21.474916000463445</c:v>
                </c:pt>
                <c:pt idx="55">
                  <c:v>20.613053211641123</c:v>
                </c:pt>
                <c:pt idx="56">
                  <c:v>25.443987145515024</c:v>
                </c:pt>
                <c:pt idx="57">
                  <c:v>18.095536086775134</c:v>
                </c:pt>
                <c:pt idx="58">
                  <c:v>17.815751172443534</c:v>
                </c:pt>
                <c:pt idx="59">
                  <c:v>15.759159511492721</c:v>
                </c:pt>
                <c:pt idx="60">
                  <c:v>17.828937921791987</c:v>
                </c:pt>
                <c:pt idx="61">
                  <c:v>11.550899567296744</c:v>
                </c:pt>
                <c:pt idx="62">
                  <c:v>14.085190907084529</c:v>
                </c:pt>
                <c:pt idx="63">
                  <c:v>15.711044882345091</c:v>
                </c:pt>
                <c:pt idx="64">
                  <c:v>16.655682139158269</c:v>
                </c:pt>
                <c:pt idx="65">
                  <c:v>16.227455152071951</c:v>
                </c:pt>
                <c:pt idx="66">
                  <c:v>11.34531928084315</c:v>
                </c:pt>
                <c:pt idx="67">
                  <c:v>12.768893965353131</c:v>
                </c:pt>
                <c:pt idx="68">
                  <c:v>5.5325842696629213</c:v>
                </c:pt>
                <c:pt idx="69">
                  <c:v>5.0251700079484234</c:v>
                </c:pt>
                <c:pt idx="70">
                  <c:v>6.3460834553440701</c:v>
                </c:pt>
                <c:pt idx="71">
                  <c:v>5.2888602229798218</c:v>
                </c:pt>
                <c:pt idx="72">
                  <c:v>-3.7614753432447801</c:v>
                </c:pt>
                <c:pt idx="73">
                  <c:v>-2.131395206402352</c:v>
                </c:pt>
                <c:pt idx="74">
                  <c:v>-6.6548015166756942</c:v>
                </c:pt>
                <c:pt idx="75">
                  <c:v>-11.920962595625264</c:v>
                </c:pt>
                <c:pt idx="76">
                  <c:v>-12.711864406779661</c:v>
                </c:pt>
                <c:pt idx="77">
                  <c:v>-13.949328119149646</c:v>
                </c:pt>
                <c:pt idx="78">
                  <c:v>-9.8552338530066805</c:v>
                </c:pt>
                <c:pt idx="79">
                  <c:v>-8.3097699936695513</c:v>
                </c:pt>
                <c:pt idx="80">
                  <c:v>-0.57919168689578804</c:v>
                </c:pt>
                <c:pt idx="81">
                  <c:v>2.8969054826774303</c:v>
                </c:pt>
                <c:pt idx="82">
                  <c:v>7.4215892957019314</c:v>
                </c:pt>
                <c:pt idx="83">
                  <c:v>13.017414894548002</c:v>
                </c:pt>
                <c:pt idx="84">
                  <c:v>18.681411446901908</c:v>
                </c:pt>
                <c:pt idx="85">
                  <c:v>21.436021527806751</c:v>
                </c:pt>
                <c:pt idx="86">
                  <c:v>24.260134294951506</c:v>
                </c:pt>
                <c:pt idx="87">
                  <c:v>27.007681564245811</c:v>
                </c:pt>
                <c:pt idx="88">
                  <c:v>29.066111881645863</c:v>
                </c:pt>
                <c:pt idx="89">
                  <c:v>35.863469348288533</c:v>
                </c:pt>
                <c:pt idx="90">
                  <c:v>39.435549009360003</c:v>
                </c:pt>
                <c:pt idx="91">
                  <c:v>41.830065359477125</c:v>
                </c:pt>
                <c:pt idx="92">
                  <c:v>35.06104090811737</c:v>
                </c:pt>
                <c:pt idx="93">
                  <c:v>32.219180321170271</c:v>
                </c:pt>
                <c:pt idx="94">
                  <c:v>27.198814482537649</c:v>
                </c:pt>
                <c:pt idx="95">
                  <c:v>22.192109644198382</c:v>
                </c:pt>
                <c:pt idx="96">
                  <c:v>19.517746639163526</c:v>
                </c:pt>
                <c:pt idx="97">
                  <c:v>16.834438451231662</c:v>
                </c:pt>
                <c:pt idx="98">
                  <c:v>13.692918376196673</c:v>
                </c:pt>
                <c:pt idx="99">
                  <c:v>16.013745704467354</c:v>
                </c:pt>
                <c:pt idx="100">
                  <c:v>12.945517068452913</c:v>
                </c:pt>
                <c:pt idx="101">
                  <c:v>10.710981424809622</c:v>
                </c:pt>
                <c:pt idx="102">
                  <c:v>7.9122227144171466</c:v>
                </c:pt>
                <c:pt idx="103">
                  <c:v>3.4562211981566824</c:v>
                </c:pt>
                <c:pt idx="104">
                  <c:v>-0.43450681890263237</c:v>
                </c:pt>
                <c:pt idx="105">
                  <c:v>-2.1663885283392048</c:v>
                </c:pt>
                <c:pt idx="106">
                  <c:v>-3.1140778991781857</c:v>
                </c:pt>
                <c:pt idx="107">
                  <c:v>-5.0315262507525116</c:v>
                </c:pt>
              </c:numCache>
            </c:numRef>
          </c:val>
          <c:smooth val="0"/>
        </c:ser>
        <c:ser>
          <c:idx val="1"/>
          <c:order val="2"/>
          <c:tx>
            <c:strRef>
              <c:f>AUX!$A$114</c:f>
              <c:strCache>
                <c:ptCount val="1"/>
                <c:pt idx="0">
                  <c:v>ULS Norte Alentejano</c:v>
                </c:pt>
              </c:strCache>
            </c:strRef>
          </c:tx>
          <c:spPr>
            <a:ln w="38100">
              <a:solidFill>
                <a:srgbClr val="008080"/>
              </a:solidFill>
            </a:ln>
          </c:spPr>
          <c:marker>
            <c:symbol val="none"/>
          </c:marker>
          <c:cat>
            <c:numRef>
              <c:f>AUX!$B$111:$DE$111</c:f>
              <c:numCache>
                <c:formatCode>mmm\-yy</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AUX!$B$114:$DE$114</c:f>
              <c:numCache>
                <c:formatCode>0.0</c:formatCode>
                <c:ptCount val="108"/>
                <c:pt idx="0">
                  <c:v>-7.5190516511430996</c:v>
                </c:pt>
                <c:pt idx="1">
                  <c:v>-5.9080962800875279</c:v>
                </c:pt>
                <c:pt idx="2">
                  <c:v>-2.7853260869565215</c:v>
                </c:pt>
                <c:pt idx="3">
                  <c:v>2.4982027318475915</c:v>
                </c:pt>
                <c:pt idx="4">
                  <c:v>-0.11467889908256881</c:v>
                </c:pt>
                <c:pt idx="5">
                  <c:v>2.3809523809523809</c:v>
                </c:pt>
                <c:pt idx="6">
                  <c:v>1.9730416096893924</c:v>
                </c:pt>
                <c:pt idx="7">
                  <c:v>1.2259194395796849</c:v>
                </c:pt>
                <c:pt idx="8">
                  <c:v>1.5070583746661581</c:v>
                </c:pt>
                <c:pt idx="9">
                  <c:v>3.3082706766917291</c:v>
                </c:pt>
                <c:pt idx="10">
                  <c:v>8.7241653418124017</c:v>
                </c:pt>
                <c:pt idx="11">
                  <c:v>5.7441768653770229</c:v>
                </c:pt>
                <c:pt idx="12">
                  <c:v>7.3796008057132392</c:v>
                </c:pt>
                <c:pt idx="13">
                  <c:v>4.7584973166368512</c:v>
                </c:pt>
                <c:pt idx="14">
                  <c:v>1.257861635220126</c:v>
                </c:pt>
                <c:pt idx="15">
                  <c:v>-0.38576187971243209</c:v>
                </c:pt>
                <c:pt idx="16">
                  <c:v>-1.5690776884806734</c:v>
                </c:pt>
                <c:pt idx="17">
                  <c:v>-1.4708805406479826</c:v>
                </c:pt>
                <c:pt idx="18">
                  <c:v>-5.5555555555555554</c:v>
                </c:pt>
                <c:pt idx="19">
                  <c:v>-2.1722414455978467</c:v>
                </c:pt>
                <c:pt idx="20">
                  <c:v>-5.6192445029129869</c:v>
                </c:pt>
                <c:pt idx="21">
                  <c:v>-8.0967976710334781</c:v>
                </c:pt>
                <c:pt idx="22">
                  <c:v>-8.3165783220617815</c:v>
                </c:pt>
                <c:pt idx="23">
                  <c:v>-4.7041254433451556</c:v>
                </c:pt>
                <c:pt idx="24">
                  <c:v>-7.6227830832196446</c:v>
                </c:pt>
                <c:pt idx="25">
                  <c:v>-6.5232240437158477</c:v>
                </c:pt>
                <c:pt idx="26">
                  <c:v>-11.783988957902002</c:v>
                </c:pt>
                <c:pt idx="27">
                  <c:v>-15.631050871325472</c:v>
                </c:pt>
                <c:pt idx="28">
                  <c:v>-15.066096423017109</c:v>
                </c:pt>
                <c:pt idx="29">
                  <c:v>-15.029251563445634</c:v>
                </c:pt>
                <c:pt idx="30">
                  <c:v>-14.969574036511158</c:v>
                </c:pt>
                <c:pt idx="31">
                  <c:v>-14.285714285714285</c:v>
                </c:pt>
                <c:pt idx="32">
                  <c:v>-14.277180406212665</c:v>
                </c:pt>
                <c:pt idx="33">
                  <c:v>-13.304296178974461</c:v>
                </c:pt>
                <c:pt idx="34">
                  <c:v>-14.653110047846891</c:v>
                </c:pt>
                <c:pt idx="35">
                  <c:v>-18.334965719882469</c:v>
                </c:pt>
                <c:pt idx="36">
                  <c:v>-13.789920620269521</c:v>
                </c:pt>
                <c:pt idx="37">
                  <c:v>-15.034709535988307</c:v>
                </c:pt>
                <c:pt idx="38">
                  <c:v>-10.619988265206338</c:v>
                </c:pt>
                <c:pt idx="39">
                  <c:v>-2.0029209263509284</c:v>
                </c:pt>
                <c:pt idx="40">
                  <c:v>1.0986495765621425</c:v>
                </c:pt>
                <c:pt idx="41">
                  <c:v>4.6533713200379871</c:v>
                </c:pt>
                <c:pt idx="42">
                  <c:v>4.1746183206106871</c:v>
                </c:pt>
                <c:pt idx="43">
                  <c:v>2.8427326914259514</c:v>
                </c:pt>
                <c:pt idx="44">
                  <c:v>5.2032520325203251</c:v>
                </c:pt>
                <c:pt idx="45">
                  <c:v>8.015528659511304</c:v>
                </c:pt>
                <c:pt idx="46">
                  <c:v>11.749591217005372</c:v>
                </c:pt>
                <c:pt idx="47">
                  <c:v>18.853442072439432</c:v>
                </c:pt>
                <c:pt idx="48">
                  <c:v>16.14561027837259</c:v>
                </c:pt>
                <c:pt idx="49">
                  <c:v>23.865835304235645</c:v>
                </c:pt>
                <c:pt idx="50">
                  <c:v>30.984682713347922</c:v>
                </c:pt>
                <c:pt idx="51">
                  <c:v>24.462422823078562</c:v>
                </c:pt>
                <c:pt idx="52">
                  <c:v>21.439891328956307</c:v>
                </c:pt>
                <c:pt idx="53">
                  <c:v>14.791288566243194</c:v>
                </c:pt>
                <c:pt idx="54">
                  <c:v>18.822990611403707</c:v>
                </c:pt>
                <c:pt idx="55">
                  <c:v>15.046812304948729</c:v>
                </c:pt>
                <c:pt idx="56">
                  <c:v>17.354824464561712</c:v>
                </c:pt>
                <c:pt idx="57">
                  <c:v>13.826638477801268</c:v>
                </c:pt>
                <c:pt idx="58">
                  <c:v>12.207357859531772</c:v>
                </c:pt>
                <c:pt idx="59">
                  <c:v>8.5771947527749752</c:v>
                </c:pt>
                <c:pt idx="60">
                  <c:v>17.385693215339231</c:v>
                </c:pt>
                <c:pt idx="61">
                  <c:v>11.161256726262801</c:v>
                </c:pt>
                <c:pt idx="62">
                  <c:v>13.481456732375543</c:v>
                </c:pt>
                <c:pt idx="63">
                  <c:v>15.18987341772152</c:v>
                </c:pt>
                <c:pt idx="64">
                  <c:v>21.364653243847876</c:v>
                </c:pt>
                <c:pt idx="65">
                  <c:v>26.996047430830039</c:v>
                </c:pt>
                <c:pt idx="66">
                  <c:v>19.888225091539795</c:v>
                </c:pt>
                <c:pt idx="67">
                  <c:v>26.196473551637279</c:v>
                </c:pt>
                <c:pt idx="68">
                  <c:v>22.257761053621824</c:v>
                </c:pt>
                <c:pt idx="69">
                  <c:v>18.852154531946507</c:v>
                </c:pt>
                <c:pt idx="70">
                  <c:v>16.225782414307005</c:v>
                </c:pt>
                <c:pt idx="71">
                  <c:v>16.078066914498141</c:v>
                </c:pt>
                <c:pt idx="72">
                  <c:v>-0.3141196795979268</c:v>
                </c:pt>
                <c:pt idx="73">
                  <c:v>1.2336039975015616</c:v>
                </c:pt>
                <c:pt idx="74">
                  <c:v>-4.534079199175622</c:v>
                </c:pt>
                <c:pt idx="75">
                  <c:v>-8.2566082566082564</c:v>
                </c:pt>
                <c:pt idx="76">
                  <c:v>-10.629800307219663</c:v>
                </c:pt>
                <c:pt idx="77">
                  <c:v>-11.795829442888268</c:v>
                </c:pt>
                <c:pt idx="78">
                  <c:v>-6.2208648127310724</c:v>
                </c:pt>
                <c:pt idx="79">
                  <c:v>-5.9726700445263319</c:v>
                </c:pt>
                <c:pt idx="80">
                  <c:v>-1.6466605109264387</c:v>
                </c:pt>
                <c:pt idx="81">
                  <c:v>0.59384278793561496</c:v>
                </c:pt>
                <c:pt idx="82">
                  <c:v>3.2376983490944062</c:v>
                </c:pt>
                <c:pt idx="83">
                  <c:v>4.5636509207365892</c:v>
                </c:pt>
                <c:pt idx="84">
                  <c:v>8.0825586891444789</c:v>
                </c:pt>
                <c:pt idx="85">
                  <c:v>7.8821533240783586</c:v>
                </c:pt>
                <c:pt idx="86">
                  <c:v>10.023130300693909</c:v>
                </c:pt>
                <c:pt idx="87">
                  <c:v>11.039171252832631</c:v>
                </c:pt>
                <c:pt idx="88">
                  <c:v>13.819181849432796</c:v>
                </c:pt>
                <c:pt idx="89">
                  <c:v>17.360621030345801</c:v>
                </c:pt>
                <c:pt idx="90">
                  <c:v>21.374700034281798</c:v>
                </c:pt>
                <c:pt idx="91">
                  <c:v>22.61593729588504</c:v>
                </c:pt>
                <c:pt idx="92">
                  <c:v>16.225942731966828</c:v>
                </c:pt>
                <c:pt idx="93">
                  <c:v>14.587540779866398</c:v>
                </c:pt>
                <c:pt idx="94">
                  <c:v>13.28986182269834</c:v>
                </c:pt>
                <c:pt idx="95">
                  <c:v>14.241960183767228</c:v>
                </c:pt>
                <c:pt idx="96">
                  <c:v>17.448979591836736</c:v>
                </c:pt>
                <c:pt idx="97">
                  <c:v>14.483843294252216</c:v>
                </c:pt>
                <c:pt idx="98">
                  <c:v>12.053258584442887</c:v>
                </c:pt>
                <c:pt idx="99">
                  <c:v>18.483965014577258</c:v>
                </c:pt>
                <c:pt idx="100">
                  <c:v>15.856236786469344</c:v>
                </c:pt>
                <c:pt idx="101">
                  <c:v>14.161154539987974</c:v>
                </c:pt>
                <c:pt idx="102">
                  <c:v>9.3207174127948029</c:v>
                </c:pt>
                <c:pt idx="103">
                  <c:v>4.8341989612465035</c:v>
                </c:pt>
                <c:pt idx="104">
                  <c:v>1.8712977921378566</c:v>
                </c:pt>
                <c:pt idx="105">
                  <c:v>9.4902386117136653E-2</c:v>
                </c:pt>
                <c:pt idx="106">
                  <c:v>-3.3164314101685624</c:v>
                </c:pt>
                <c:pt idx="107">
                  <c:v>-9.5442359249329751</c:v>
                </c:pt>
              </c:numCache>
            </c:numRef>
          </c:val>
          <c:smooth val="0"/>
        </c:ser>
        <c:dLbls>
          <c:showLegendKey val="0"/>
          <c:showVal val="0"/>
          <c:showCatName val="0"/>
          <c:showSerName val="0"/>
          <c:showPercent val="0"/>
          <c:showBubbleSize val="0"/>
        </c:dLbls>
        <c:marker val="1"/>
        <c:smooth val="0"/>
        <c:axId val="189853056"/>
        <c:axId val="189854848"/>
      </c:lineChart>
      <c:dateAx>
        <c:axId val="189853056"/>
        <c:scaling>
          <c:orientation val="minMax"/>
        </c:scaling>
        <c:delete val="0"/>
        <c:axPos val="b"/>
        <c:numFmt formatCode="mmm\-yy" sourceLinked="1"/>
        <c:majorTickMark val="out"/>
        <c:minorTickMark val="none"/>
        <c:tickLblPos val="low"/>
        <c:txPr>
          <a:bodyPr rot="-5400000" vert="horz"/>
          <a:lstStyle/>
          <a:p>
            <a:pPr>
              <a:defRPr lang="en-US" sz="900">
                <a:latin typeface="Arial" pitchFamily="34" charset="0"/>
                <a:cs typeface="Arial" pitchFamily="34" charset="0"/>
              </a:defRPr>
            </a:pPr>
            <a:endParaRPr lang="pt-PT"/>
          </a:p>
        </c:txPr>
        <c:crossAx val="189854848"/>
        <c:crosses val="autoZero"/>
        <c:auto val="1"/>
        <c:lblOffset val="100"/>
        <c:baseTimeUnit val="months"/>
        <c:majorUnit val="6"/>
        <c:majorTimeUnit val="months"/>
      </c:dateAx>
      <c:valAx>
        <c:axId val="189854848"/>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Variação homóloga (%)</a:t>
                </a:r>
              </a:p>
            </c:rich>
          </c:tx>
          <c:layout>
            <c:manualLayout>
              <c:xMode val="edge"/>
              <c:yMode val="edge"/>
              <c:x val="1.1958568738229761E-2"/>
              <c:y val="3.599084967320261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89853056"/>
        <c:crosses val="autoZero"/>
        <c:crossBetween val="between"/>
      </c:valAx>
    </c:plotArea>
    <c:legend>
      <c:legendPos val="b"/>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14606481481482"/>
          <c:y val="5.1400554097404488E-2"/>
          <c:w val="0.66138541666670791"/>
          <c:h val="0.71982993827161657"/>
        </c:manualLayout>
      </c:layout>
      <c:barChart>
        <c:barDir val="col"/>
        <c:grouping val="stacked"/>
        <c:varyColors val="0"/>
        <c:ser>
          <c:idx val="0"/>
          <c:order val="0"/>
          <c:tx>
            <c:strRef>
              <c:f>AUX!$C$131</c:f>
              <c:strCache>
                <c:ptCount val="1"/>
                <c:pt idx="0">
                  <c:v>Setor Primário</c:v>
                </c:pt>
              </c:strCache>
            </c:strRef>
          </c:tx>
          <c:spPr>
            <a:solidFill>
              <a:schemeClr val="accent6">
                <a:lumMod val="60000"/>
                <a:lumOff val="40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ULS Norte Alentejano</c:v>
                  </c:pt>
                </c:lvl>
              </c:multiLvlStrCache>
            </c:multiLvlStrRef>
          </c:cat>
          <c:val>
            <c:numRef>
              <c:f>AUX!$C$132:$C$137</c:f>
              <c:numCache>
                <c:formatCode>0.0</c:formatCode>
                <c:ptCount val="6"/>
                <c:pt idx="0">
                  <c:v>4.7543639656675083</c:v>
                </c:pt>
                <c:pt idx="1">
                  <c:v>2.916810834619199</c:v>
                </c:pt>
                <c:pt idx="2">
                  <c:v>12.952968744234106</c:v>
                </c:pt>
                <c:pt idx="3">
                  <c:v>10.482494673169944</c:v>
                </c:pt>
                <c:pt idx="4">
                  <c:v>11.11246225248779</c:v>
                </c:pt>
                <c:pt idx="5">
                  <c:v>9.1985342478624439</c:v>
                </c:pt>
              </c:numCache>
            </c:numRef>
          </c:val>
        </c:ser>
        <c:ser>
          <c:idx val="1"/>
          <c:order val="1"/>
          <c:tx>
            <c:strRef>
              <c:f>AUX!$D$131</c:f>
              <c:strCache>
                <c:ptCount val="1"/>
                <c:pt idx="0">
                  <c:v>Setor Secundário</c:v>
                </c:pt>
              </c:strCache>
            </c:strRef>
          </c:tx>
          <c:spPr>
            <a:solidFill>
              <a:schemeClr val="accent6">
                <a:lumMod val="75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ULS Norte Alentejano</c:v>
                  </c:pt>
                </c:lvl>
              </c:multiLvlStrCache>
            </c:multiLvlStrRef>
          </c:cat>
          <c:val>
            <c:numRef>
              <c:f>AUX!$D$132:$D$137</c:f>
              <c:numCache>
                <c:formatCode>0.0</c:formatCode>
                <c:ptCount val="6"/>
                <c:pt idx="0">
                  <c:v>35.537602868395638</c:v>
                </c:pt>
                <c:pt idx="1">
                  <c:v>26.874440395426589</c:v>
                </c:pt>
                <c:pt idx="2">
                  <c:v>26.054466954500167</c:v>
                </c:pt>
                <c:pt idx="3">
                  <c:v>20.809981116261223</c:v>
                </c:pt>
                <c:pt idx="4">
                  <c:v>25.187977544030321</c:v>
                </c:pt>
                <c:pt idx="5">
                  <c:v>18.469886310250867</c:v>
                </c:pt>
              </c:numCache>
            </c:numRef>
          </c:val>
        </c:ser>
        <c:ser>
          <c:idx val="2"/>
          <c:order val="2"/>
          <c:tx>
            <c:strRef>
              <c:f>AUX!$E$131</c:f>
              <c:strCache>
                <c:ptCount val="1"/>
                <c:pt idx="0">
                  <c:v>Setor Terciário</c:v>
                </c:pt>
              </c:strCache>
            </c:strRef>
          </c:tx>
          <c:spPr>
            <a:solidFill>
              <a:schemeClr val="accent6">
                <a:lumMod val="50000"/>
              </a:schemeClr>
            </a:solidFill>
            <a:ln>
              <a:noFill/>
            </a:ln>
          </c:spPr>
          <c:invertIfNegative val="0"/>
          <c:dLbls>
            <c:txPr>
              <a:bodyPr/>
              <a:lstStyle/>
              <a:p>
                <a:pPr>
                  <a:defRPr lang="en-US" sz="700">
                    <a:solidFill>
                      <a:schemeClr val="bg1">
                        <a:lumMod val="9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ULS Norte Alentejano</c:v>
                  </c:pt>
                </c:lvl>
              </c:multiLvlStrCache>
            </c:multiLvlStrRef>
          </c:cat>
          <c:val>
            <c:numRef>
              <c:f>AUX!$E$132:$E$137</c:f>
              <c:numCache>
                <c:formatCode>0.0</c:formatCode>
                <c:ptCount val="6"/>
                <c:pt idx="0">
                  <c:v>59.708033165936861</c:v>
                </c:pt>
                <c:pt idx="1">
                  <c:v>70.208748769954212</c:v>
                </c:pt>
                <c:pt idx="2">
                  <c:v>60.99256430126573</c:v>
                </c:pt>
                <c:pt idx="3">
                  <c:v>68.707524210568835</c:v>
                </c:pt>
                <c:pt idx="4">
                  <c:v>63.699560203481887</c:v>
                </c:pt>
                <c:pt idx="5">
                  <c:v>72.331579441886689</c:v>
                </c:pt>
              </c:numCache>
            </c:numRef>
          </c:val>
        </c:ser>
        <c:dLbls>
          <c:showLegendKey val="0"/>
          <c:showVal val="1"/>
          <c:showCatName val="0"/>
          <c:showSerName val="0"/>
          <c:showPercent val="0"/>
          <c:showBubbleSize val="0"/>
        </c:dLbls>
        <c:gapWidth val="80"/>
        <c:overlap val="100"/>
        <c:axId val="191540224"/>
        <c:axId val="191546112"/>
      </c:barChart>
      <c:catAx>
        <c:axId val="191540224"/>
        <c:scaling>
          <c:orientation val="minMax"/>
        </c:scaling>
        <c:delete val="0"/>
        <c:axPos val="b"/>
        <c:majorTickMark val="out"/>
        <c:minorTickMark val="none"/>
        <c:tickLblPos val="nextTo"/>
        <c:txPr>
          <a:bodyPr/>
          <a:lstStyle/>
          <a:p>
            <a:pPr>
              <a:defRPr lang="en-US" sz="800">
                <a:latin typeface="Arial" pitchFamily="34" charset="0"/>
                <a:cs typeface="Arial" pitchFamily="34" charset="0"/>
              </a:defRPr>
            </a:pPr>
            <a:endParaRPr lang="pt-PT"/>
          </a:p>
        </c:txPr>
        <c:crossAx val="191546112"/>
        <c:crosses val="autoZero"/>
        <c:auto val="1"/>
        <c:lblAlgn val="ctr"/>
        <c:lblOffset val="100"/>
        <c:noMultiLvlLbl val="0"/>
      </c:catAx>
      <c:valAx>
        <c:axId val="191546112"/>
        <c:scaling>
          <c:orientation val="minMax"/>
          <c:max val="100"/>
        </c:scaling>
        <c:delete val="0"/>
        <c:axPos val="l"/>
        <c:majorGridlines>
          <c:spPr>
            <a:ln>
              <a:solidFill>
                <a:schemeClr val="bg1">
                  <a:lumMod val="95000"/>
                </a:schemeClr>
              </a:solidFill>
            </a:ln>
          </c:spPr>
        </c:majorGridlines>
        <c:title>
          <c:tx>
            <c:rich>
              <a:bodyPr rot="0" vert="horz"/>
              <a:lstStyle/>
              <a:p>
                <a:pPr>
                  <a:defRPr lang="en-US" b="0">
                    <a:latin typeface="Arial" pitchFamily="34" charset="0"/>
                    <a:cs typeface="Arial" pitchFamily="34" charset="0"/>
                  </a:defRPr>
                </a:pPr>
                <a:r>
                  <a:rPr lang="en-US" b="0">
                    <a:latin typeface="Arial" pitchFamily="34" charset="0"/>
                    <a:cs typeface="Arial" pitchFamily="34" charset="0"/>
                  </a:rPr>
                  <a:t>%</a:t>
                </a:r>
              </a:p>
            </c:rich>
          </c:tx>
          <c:layout>
            <c:manualLayout>
              <c:xMode val="edge"/>
              <c:yMode val="edge"/>
              <c:x val="0"/>
              <c:y val="1.0520679012346209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1540224"/>
        <c:crosses val="autoZero"/>
        <c:crossBetween val="between"/>
        <c:majorUnit val="20"/>
        <c:minorUnit val="4"/>
      </c:valAx>
    </c:plotArea>
    <c:legend>
      <c:legendPos val="r"/>
      <c:layout>
        <c:manualLayout>
          <c:xMode val="edge"/>
          <c:yMode val="edge"/>
          <c:x val="0.7923011574074077"/>
          <c:y val="0.33482530864198162"/>
          <c:w val="0.19297862601611887"/>
          <c:h val="0.43849722222222232"/>
        </c:manualLayout>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26166666666669"/>
          <c:y val="4.3561111111111113E-2"/>
          <c:w val="0.84361305555555965"/>
          <c:h val="0.6554861111111111"/>
        </c:manualLayout>
      </c:layout>
      <c:barChart>
        <c:barDir val="col"/>
        <c:grouping val="stacked"/>
        <c:varyColors val="0"/>
        <c:ser>
          <c:idx val="0"/>
          <c:order val="0"/>
          <c:tx>
            <c:strRef>
              <c:f>AUX!$C$176</c:f>
              <c:strCache>
                <c:ptCount val="1"/>
                <c:pt idx="0">
                  <c:v>Nenhum</c:v>
                </c:pt>
              </c:strCache>
            </c:strRef>
          </c:tx>
          <c:spPr>
            <a:solidFill>
              <a:schemeClr val="bg1">
                <a:lumMod val="65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Norte Alentejano</c:v>
                  </c:pt>
                </c:lvl>
              </c:multiLvlStrCache>
            </c:multiLvlStrRef>
          </c:cat>
          <c:val>
            <c:numRef>
              <c:f>AUX!$C$177:$C$182</c:f>
              <c:numCache>
                <c:formatCode>0.0</c:formatCode>
                <c:ptCount val="6"/>
                <c:pt idx="0">
                  <c:v>26.162217687641416</c:v>
                </c:pt>
                <c:pt idx="1">
                  <c:v>18.812084970163585</c:v>
                </c:pt>
                <c:pt idx="2">
                  <c:v>32.82744100359681</c:v>
                </c:pt>
                <c:pt idx="3">
                  <c:v>23.360838208959908</c:v>
                </c:pt>
                <c:pt idx="4">
                  <c:v>33.534617140877671</c:v>
                </c:pt>
                <c:pt idx="5">
                  <c:v>23.636777884664067</c:v>
                </c:pt>
              </c:numCache>
            </c:numRef>
          </c:val>
        </c:ser>
        <c:ser>
          <c:idx val="1"/>
          <c:order val="1"/>
          <c:tx>
            <c:strRef>
              <c:f>AUX!$D$176</c:f>
              <c:strCache>
                <c:ptCount val="1"/>
                <c:pt idx="0">
                  <c:v>Básico</c:v>
                </c:pt>
              </c:strCache>
            </c:strRef>
          </c:tx>
          <c:spPr>
            <a:solidFill>
              <a:schemeClr val="accent6">
                <a:lumMod val="60000"/>
                <a:lumOff val="40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Norte Alentejano</c:v>
                  </c:pt>
                </c:lvl>
              </c:multiLvlStrCache>
            </c:multiLvlStrRef>
          </c:cat>
          <c:val>
            <c:numRef>
              <c:f>AUX!$D$177:$D$182</c:f>
              <c:numCache>
                <c:formatCode>0.0</c:formatCode>
                <c:ptCount val="6"/>
                <c:pt idx="0">
                  <c:v>55.385216624855374</c:v>
                </c:pt>
                <c:pt idx="1">
                  <c:v>54.940985532794286</c:v>
                </c:pt>
                <c:pt idx="2">
                  <c:v>53.198022222927356</c:v>
                </c:pt>
                <c:pt idx="3">
                  <c:v>54.598910657861445</c:v>
                </c:pt>
                <c:pt idx="4">
                  <c:v>52.723236076776523</c:v>
                </c:pt>
                <c:pt idx="5">
                  <c:v>55.576932813528423</c:v>
                </c:pt>
              </c:numCache>
            </c:numRef>
          </c:val>
        </c:ser>
        <c:ser>
          <c:idx val="2"/>
          <c:order val="2"/>
          <c:tx>
            <c:strRef>
              <c:f>AUX!$E$176</c:f>
              <c:strCache>
                <c:ptCount val="1"/>
                <c:pt idx="0">
                  <c:v>Secundário</c:v>
                </c:pt>
              </c:strCache>
            </c:strRef>
          </c:tx>
          <c:spPr>
            <a:solidFill>
              <a:schemeClr val="accent6">
                <a:lumMod val="75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Norte Alentejano</c:v>
                  </c:pt>
                </c:lvl>
              </c:multiLvlStrCache>
            </c:multiLvlStrRef>
          </c:cat>
          <c:val>
            <c:numRef>
              <c:f>AUX!$E$177:$E$182</c:f>
              <c:numCache>
                <c:formatCode>0.0</c:formatCode>
                <c:ptCount val="6"/>
                <c:pt idx="0">
                  <c:v>11.841082025419523</c:v>
                </c:pt>
                <c:pt idx="1">
                  <c:v>14.31920053513165</c:v>
                </c:pt>
                <c:pt idx="2">
                  <c:v>9.5991996311733203</c:v>
                </c:pt>
                <c:pt idx="3">
                  <c:v>13.35454222720845</c:v>
                </c:pt>
                <c:pt idx="4">
                  <c:v>9.5805318931175112</c:v>
                </c:pt>
                <c:pt idx="5">
                  <c:v>12.455065566300441</c:v>
                </c:pt>
              </c:numCache>
            </c:numRef>
          </c:val>
        </c:ser>
        <c:ser>
          <c:idx val="3"/>
          <c:order val="3"/>
          <c:tx>
            <c:strRef>
              <c:f>AUX!$F$176</c:f>
              <c:strCache>
                <c:ptCount val="1"/>
                <c:pt idx="0">
                  <c:v>Superior</c:v>
                </c:pt>
              </c:strCache>
            </c:strRef>
          </c:tx>
          <c:spPr>
            <a:solidFill>
              <a:schemeClr val="accent6">
                <a:lumMod val="50000"/>
              </a:schemeClr>
            </a:solidFill>
            <a:ln>
              <a:noFill/>
            </a:ln>
          </c:spPr>
          <c:invertIfNegative val="0"/>
          <c:dLbls>
            <c:txPr>
              <a:bodyPr/>
              <a:lstStyle/>
              <a:p>
                <a:pPr>
                  <a:defRPr lang="en-US" sz="700">
                    <a:solidFill>
                      <a:schemeClr val="bg1">
                        <a:lumMod val="9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Norte Alentejano</c:v>
                  </c:pt>
                </c:lvl>
              </c:multiLvlStrCache>
            </c:multiLvlStrRef>
          </c:cat>
          <c:val>
            <c:numRef>
              <c:f>AUX!$F$177:$F$182</c:f>
              <c:numCache>
                <c:formatCode>0.0</c:formatCode>
                <c:ptCount val="6"/>
                <c:pt idx="0">
                  <c:v>6.6114836620836863</c:v>
                </c:pt>
                <c:pt idx="1">
                  <c:v>11.927728961910486</c:v>
                </c:pt>
                <c:pt idx="2">
                  <c:v>4.3753371423025165</c:v>
                </c:pt>
                <c:pt idx="3">
                  <c:v>8.6857089059701984</c:v>
                </c:pt>
                <c:pt idx="4">
                  <c:v>4.1616148892282983</c:v>
                </c:pt>
                <c:pt idx="5">
                  <c:v>8.3312237355070629</c:v>
                </c:pt>
              </c:numCache>
            </c:numRef>
          </c:val>
        </c:ser>
        <c:dLbls>
          <c:showLegendKey val="0"/>
          <c:showVal val="1"/>
          <c:showCatName val="0"/>
          <c:showSerName val="0"/>
          <c:showPercent val="0"/>
          <c:showBubbleSize val="0"/>
        </c:dLbls>
        <c:gapWidth val="80"/>
        <c:overlap val="100"/>
        <c:axId val="193762048"/>
        <c:axId val="193763584"/>
      </c:barChart>
      <c:catAx>
        <c:axId val="193762048"/>
        <c:scaling>
          <c:orientation val="minMax"/>
        </c:scaling>
        <c:delete val="0"/>
        <c:axPos val="b"/>
        <c:majorTickMark val="out"/>
        <c:minorTickMark val="none"/>
        <c:tickLblPos val="nextTo"/>
        <c:txPr>
          <a:bodyPr/>
          <a:lstStyle/>
          <a:p>
            <a:pPr>
              <a:defRPr lang="en-US" sz="800">
                <a:latin typeface="Arial" pitchFamily="34" charset="0"/>
                <a:cs typeface="Arial" pitchFamily="34" charset="0"/>
              </a:defRPr>
            </a:pPr>
            <a:endParaRPr lang="pt-PT"/>
          </a:p>
        </c:txPr>
        <c:crossAx val="193763584"/>
        <c:crosses val="autoZero"/>
        <c:auto val="1"/>
        <c:lblAlgn val="ctr"/>
        <c:lblOffset val="100"/>
        <c:noMultiLvlLbl val="0"/>
      </c:catAx>
      <c:valAx>
        <c:axId val="193763584"/>
        <c:scaling>
          <c:orientation val="minMax"/>
          <c:max val="100"/>
        </c:scaling>
        <c:delete val="0"/>
        <c:axPos val="l"/>
        <c:majorGridlines>
          <c:spPr>
            <a:ln>
              <a:solidFill>
                <a:schemeClr val="bg1">
                  <a:lumMod val="95000"/>
                </a:schemeClr>
              </a:solidFill>
            </a:ln>
          </c:spPr>
        </c:majorGridlines>
        <c:title>
          <c:tx>
            <c:rich>
              <a:bodyPr rot="0" vert="horz"/>
              <a:lstStyle/>
              <a:p>
                <a:pPr>
                  <a:defRPr lang="en-US" b="0">
                    <a:latin typeface="Arial" pitchFamily="34" charset="0"/>
                    <a:cs typeface="Arial" pitchFamily="34" charset="0"/>
                  </a:defRPr>
                </a:pPr>
                <a:r>
                  <a:rPr lang="en-US" b="0">
                    <a:latin typeface="Arial" pitchFamily="34" charset="0"/>
                    <a:cs typeface="Arial" pitchFamily="34" charset="0"/>
                  </a:rPr>
                  <a:t>%</a:t>
                </a:r>
              </a:p>
            </c:rich>
          </c:tx>
          <c:layout>
            <c:manualLayout>
              <c:xMode val="edge"/>
              <c:yMode val="edge"/>
              <c:x val="2.9398148148148148E-3"/>
              <c:y val="1.3626543209876643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3762048"/>
        <c:crosses val="autoZero"/>
        <c:crossBetween val="between"/>
        <c:majorUnit val="20"/>
        <c:minorUnit val="4"/>
      </c:valAx>
    </c:plotArea>
    <c:legend>
      <c:legendPos val="b"/>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1531279178339"/>
          <c:y val="7.565856481481481E-2"/>
          <c:w val="0.85513305322128863"/>
          <c:h val="0.7164864969136"/>
        </c:manualLayout>
      </c:layout>
      <c:lineChart>
        <c:grouping val="standard"/>
        <c:varyColors val="0"/>
        <c:ser>
          <c:idx val="1"/>
          <c:order val="0"/>
          <c:tx>
            <c:strRef>
              <c:f>AUX!$A$147</c:f>
              <c:strCache>
                <c:ptCount val="1"/>
                <c:pt idx="0">
                  <c:v>Continente</c:v>
                </c:pt>
              </c:strCache>
            </c:strRef>
          </c:tx>
          <c:spPr>
            <a:ln w="19050">
              <a:solidFill>
                <a:srgbClr val="FF0000"/>
              </a:solidFill>
            </a:ln>
          </c:spPr>
          <c:marker>
            <c:symbol val="none"/>
          </c:marker>
          <c:cat>
            <c:numRef>
              <c:f>AUX!$B$146:$G$146</c:f>
              <c:numCache>
                <c:formatCode>General</c:formatCode>
                <c:ptCount val="6"/>
                <c:pt idx="0">
                  <c:v>2007</c:v>
                </c:pt>
                <c:pt idx="1">
                  <c:v>2008</c:v>
                </c:pt>
                <c:pt idx="2">
                  <c:v>2009</c:v>
                </c:pt>
                <c:pt idx="3">
                  <c:v>2010</c:v>
                </c:pt>
                <c:pt idx="4">
                  <c:v>2011</c:v>
                </c:pt>
                <c:pt idx="5">
                  <c:v>2012</c:v>
                </c:pt>
              </c:numCache>
            </c:numRef>
          </c:cat>
          <c:val>
            <c:numRef>
              <c:f>AUX!$B$147:$G$147</c:f>
              <c:numCache>
                <c:formatCode>0.0</c:formatCode>
                <c:ptCount val="6"/>
                <c:pt idx="0">
                  <c:v>39.879231605072917</c:v>
                </c:pt>
                <c:pt idx="1">
                  <c:v>45.481483711291325</c:v>
                </c:pt>
                <c:pt idx="2">
                  <c:v>53.018993585510437</c:v>
                </c:pt>
                <c:pt idx="3">
                  <c:v>57.176242127384313</c:v>
                </c:pt>
                <c:pt idx="4">
                  <c:v>48.52394789542241</c:v>
                </c:pt>
                <c:pt idx="5">
                  <c:v>45.237319886119991</c:v>
                </c:pt>
              </c:numCache>
            </c:numRef>
          </c:val>
          <c:smooth val="0"/>
        </c:ser>
        <c:ser>
          <c:idx val="2"/>
          <c:order val="1"/>
          <c:tx>
            <c:strRef>
              <c:f>AUX!$A$148</c:f>
              <c:strCache>
                <c:ptCount val="1"/>
                <c:pt idx="0">
                  <c:v>ARS Alentejo</c:v>
                </c:pt>
              </c:strCache>
            </c:strRef>
          </c:tx>
          <c:spPr>
            <a:ln w="19050">
              <a:solidFill>
                <a:schemeClr val="tx2"/>
              </a:solidFill>
            </a:ln>
          </c:spPr>
          <c:marker>
            <c:symbol val="none"/>
          </c:marker>
          <c:cat>
            <c:numRef>
              <c:f>AUX!$B$146:$G$146</c:f>
              <c:numCache>
                <c:formatCode>General</c:formatCode>
                <c:ptCount val="6"/>
                <c:pt idx="0">
                  <c:v>2007</c:v>
                </c:pt>
                <c:pt idx="1">
                  <c:v>2008</c:v>
                </c:pt>
                <c:pt idx="2">
                  <c:v>2009</c:v>
                </c:pt>
                <c:pt idx="3">
                  <c:v>2010</c:v>
                </c:pt>
                <c:pt idx="4">
                  <c:v>2011</c:v>
                </c:pt>
                <c:pt idx="5">
                  <c:v>2012</c:v>
                </c:pt>
              </c:numCache>
            </c:numRef>
          </c:cat>
          <c:val>
            <c:numRef>
              <c:f>AUX!$B$148:$G$148</c:f>
              <c:numCache>
                <c:formatCode>0.0</c:formatCode>
                <c:ptCount val="6"/>
                <c:pt idx="0">
                  <c:v>55.831745029141608</c:v>
                </c:pt>
                <c:pt idx="1">
                  <c:v>59.956218357888851</c:v>
                </c:pt>
                <c:pt idx="2">
                  <c:v>63.7214477095118</c:v>
                </c:pt>
                <c:pt idx="3">
                  <c:v>64.368151607688162</c:v>
                </c:pt>
                <c:pt idx="4">
                  <c:v>57.111657235100346</c:v>
                </c:pt>
                <c:pt idx="5">
                  <c:v>56.175395081204805</c:v>
                </c:pt>
              </c:numCache>
            </c:numRef>
          </c:val>
          <c:smooth val="0"/>
        </c:ser>
        <c:ser>
          <c:idx val="3"/>
          <c:order val="2"/>
          <c:tx>
            <c:strRef>
              <c:f>AUX!$A$149</c:f>
              <c:strCache>
                <c:ptCount val="1"/>
                <c:pt idx="0">
                  <c:v>ULS Norte Alentejano</c:v>
                </c:pt>
              </c:strCache>
            </c:strRef>
          </c:tx>
          <c:spPr>
            <a:ln w="38100">
              <a:solidFill>
                <a:srgbClr val="008080"/>
              </a:solidFill>
            </a:ln>
          </c:spPr>
          <c:marker>
            <c:symbol val="none"/>
          </c:marker>
          <c:cat>
            <c:numRef>
              <c:f>AUX!$B$146:$G$146</c:f>
              <c:numCache>
                <c:formatCode>General</c:formatCode>
                <c:ptCount val="6"/>
                <c:pt idx="0">
                  <c:v>2007</c:v>
                </c:pt>
                <c:pt idx="1">
                  <c:v>2008</c:v>
                </c:pt>
                <c:pt idx="2">
                  <c:v>2009</c:v>
                </c:pt>
                <c:pt idx="3">
                  <c:v>2010</c:v>
                </c:pt>
                <c:pt idx="4">
                  <c:v>2011</c:v>
                </c:pt>
                <c:pt idx="5">
                  <c:v>2012</c:v>
                </c:pt>
              </c:numCache>
            </c:numRef>
          </c:cat>
          <c:val>
            <c:numRef>
              <c:f>AUX!$B$149:$G$149</c:f>
              <c:numCache>
                <c:formatCode>0.0</c:formatCode>
                <c:ptCount val="6"/>
                <c:pt idx="0">
                  <c:v>66.30946612788658</c:v>
                </c:pt>
                <c:pt idx="1">
                  <c:v>73.501571314982385</c:v>
                </c:pt>
                <c:pt idx="2">
                  <c:v>77.412897383346831</c:v>
                </c:pt>
                <c:pt idx="3">
                  <c:v>79.936197097160104</c:v>
                </c:pt>
                <c:pt idx="4">
                  <c:v>71.948450206703811</c:v>
                </c:pt>
                <c:pt idx="5">
                  <c:v>70.179230130701939</c:v>
                </c:pt>
              </c:numCache>
            </c:numRef>
          </c:val>
          <c:smooth val="0"/>
        </c:ser>
        <c:dLbls>
          <c:showLegendKey val="0"/>
          <c:showVal val="0"/>
          <c:showCatName val="0"/>
          <c:showSerName val="0"/>
          <c:showPercent val="0"/>
          <c:showBubbleSize val="0"/>
        </c:dLbls>
        <c:marker val="1"/>
        <c:smooth val="0"/>
        <c:axId val="195842432"/>
        <c:axId val="195843968"/>
      </c:lineChart>
      <c:catAx>
        <c:axId val="195842432"/>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5843968"/>
        <c:crosses val="autoZero"/>
        <c:auto val="1"/>
        <c:lblAlgn val="ctr"/>
        <c:lblOffset val="100"/>
        <c:tickMarkSkip val="1"/>
        <c:noMultiLvlLbl val="0"/>
      </c:catAx>
      <c:valAx>
        <c:axId val="195843968"/>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 (15+</a:t>
                </a:r>
                <a:r>
                  <a:rPr lang="en-US" sz="900" b="0" baseline="0">
                    <a:latin typeface="Arial" pitchFamily="34" charset="0"/>
                    <a:cs typeface="Arial" pitchFamily="34" charset="0"/>
                  </a:rPr>
                  <a:t> anos)</a:t>
                </a:r>
                <a:endParaRPr lang="en-US" sz="900" b="0">
                  <a:latin typeface="Arial" pitchFamily="34" charset="0"/>
                  <a:cs typeface="Arial" pitchFamily="34" charset="0"/>
                </a:endParaRPr>
              </a:p>
            </c:rich>
          </c:tx>
          <c:layout>
            <c:manualLayout>
              <c:xMode val="edge"/>
              <c:yMode val="edge"/>
              <c:x val="5.6192810457517117E-3"/>
              <c:y val="4.0030549560019855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842432"/>
        <c:crosses val="autoZero"/>
        <c:crossBetween val="between"/>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4435107376291"/>
          <c:y val="7.565856481481481E-2"/>
          <c:w val="0.84920401493930964"/>
          <c:h val="0.7164864969136"/>
        </c:manualLayout>
      </c:layout>
      <c:lineChart>
        <c:grouping val="standard"/>
        <c:varyColors val="0"/>
        <c:ser>
          <c:idx val="1"/>
          <c:order val="0"/>
          <c:tx>
            <c:strRef>
              <c:f>AUX!$A$153</c:f>
              <c:strCache>
                <c:ptCount val="1"/>
                <c:pt idx="0">
                  <c:v>Continente</c:v>
                </c:pt>
              </c:strCache>
            </c:strRef>
          </c:tx>
          <c:spPr>
            <a:ln w="19050">
              <a:solidFill>
                <a:srgbClr val="FF0000"/>
              </a:solidFill>
            </a:ln>
          </c:spPr>
          <c:marker>
            <c:symbol val="none"/>
          </c:marker>
          <c:cat>
            <c:numRef>
              <c:f>AUX!$B$152:$J$152</c:f>
              <c:numCache>
                <c:formatCode>General</c:formatCode>
                <c:ptCount val="9"/>
                <c:pt idx="0">
                  <c:v>2004</c:v>
                </c:pt>
                <c:pt idx="1">
                  <c:v>2005</c:v>
                </c:pt>
                <c:pt idx="2">
                  <c:v>2006</c:v>
                </c:pt>
                <c:pt idx="3">
                  <c:v>2007</c:v>
                </c:pt>
                <c:pt idx="4">
                  <c:v>2008</c:v>
                </c:pt>
                <c:pt idx="5">
                  <c:v>2009</c:v>
                </c:pt>
                <c:pt idx="6">
                  <c:v>2010</c:v>
                </c:pt>
                <c:pt idx="7">
                  <c:v>2011</c:v>
                </c:pt>
                <c:pt idx="8">
                  <c:v>2012</c:v>
                </c:pt>
              </c:numCache>
            </c:numRef>
          </c:cat>
          <c:val>
            <c:numRef>
              <c:f>AUX!$B$153:$J$153</c:f>
              <c:numCache>
                <c:formatCode>0.0</c:formatCode>
                <c:ptCount val="9"/>
                <c:pt idx="0">
                  <c:v>308.71619934766608</c:v>
                </c:pt>
                <c:pt idx="1">
                  <c:v>312.09927804852146</c:v>
                </c:pt>
                <c:pt idx="2">
                  <c:v>316.25844740270571</c:v>
                </c:pt>
                <c:pt idx="3">
                  <c:v>319.75619541284226</c:v>
                </c:pt>
                <c:pt idx="4">
                  <c:v>322.84693772081488</c:v>
                </c:pt>
                <c:pt idx="5">
                  <c:v>326.34180785995295</c:v>
                </c:pt>
                <c:pt idx="6">
                  <c:v>329.27009346570185</c:v>
                </c:pt>
                <c:pt idx="7">
                  <c:v>334.52503593478895</c:v>
                </c:pt>
                <c:pt idx="8">
                  <c:v>340.88678353562369</c:v>
                </c:pt>
              </c:numCache>
            </c:numRef>
          </c:val>
          <c:smooth val="0"/>
        </c:ser>
        <c:ser>
          <c:idx val="2"/>
          <c:order val="1"/>
          <c:tx>
            <c:strRef>
              <c:f>AUX!$A$154</c:f>
              <c:strCache>
                <c:ptCount val="1"/>
                <c:pt idx="0">
                  <c:v>ARS Alentejo</c:v>
                </c:pt>
              </c:strCache>
            </c:strRef>
          </c:tx>
          <c:spPr>
            <a:ln w="19050">
              <a:solidFill>
                <a:schemeClr val="tx2"/>
              </a:solidFill>
            </a:ln>
          </c:spPr>
          <c:marker>
            <c:symbol val="none"/>
          </c:marker>
          <c:cat>
            <c:numRef>
              <c:f>AUX!$B$152:$J$152</c:f>
              <c:numCache>
                <c:formatCode>General</c:formatCode>
                <c:ptCount val="9"/>
                <c:pt idx="0">
                  <c:v>2004</c:v>
                </c:pt>
                <c:pt idx="1">
                  <c:v>2005</c:v>
                </c:pt>
                <c:pt idx="2">
                  <c:v>2006</c:v>
                </c:pt>
                <c:pt idx="3">
                  <c:v>2007</c:v>
                </c:pt>
                <c:pt idx="4">
                  <c:v>2008</c:v>
                </c:pt>
                <c:pt idx="5">
                  <c:v>2009</c:v>
                </c:pt>
                <c:pt idx="6">
                  <c:v>2010</c:v>
                </c:pt>
                <c:pt idx="7">
                  <c:v>2011</c:v>
                </c:pt>
                <c:pt idx="8">
                  <c:v>2012</c:v>
                </c:pt>
              </c:numCache>
            </c:numRef>
          </c:cat>
          <c:val>
            <c:numRef>
              <c:f>AUX!$B$154:$J$154</c:f>
              <c:numCache>
                <c:formatCode>0.0</c:formatCode>
                <c:ptCount val="9"/>
                <c:pt idx="0">
                  <c:v>425.1416227750849</c:v>
                </c:pt>
                <c:pt idx="1">
                  <c:v>416.55677752283498</c:v>
                </c:pt>
                <c:pt idx="2">
                  <c:v>428.25745267608551</c:v>
                </c:pt>
                <c:pt idx="3">
                  <c:v>429.39579465824687</c:v>
                </c:pt>
                <c:pt idx="4">
                  <c:v>431.03693845667669</c:v>
                </c:pt>
                <c:pt idx="5">
                  <c:v>432.8109996709768</c:v>
                </c:pt>
                <c:pt idx="6">
                  <c:v>433.57142696247041</c:v>
                </c:pt>
                <c:pt idx="7">
                  <c:v>436.63470811822776</c:v>
                </c:pt>
                <c:pt idx="8">
                  <c:v>440.75416902382659</c:v>
                </c:pt>
              </c:numCache>
            </c:numRef>
          </c:val>
          <c:smooth val="0"/>
        </c:ser>
        <c:ser>
          <c:idx val="3"/>
          <c:order val="2"/>
          <c:tx>
            <c:strRef>
              <c:f>AUX!$A$155</c:f>
              <c:strCache>
                <c:ptCount val="1"/>
                <c:pt idx="0">
                  <c:v>ULS Norte Alentejano</c:v>
                </c:pt>
              </c:strCache>
            </c:strRef>
          </c:tx>
          <c:spPr>
            <a:ln w="38100">
              <a:solidFill>
                <a:srgbClr val="008080"/>
              </a:solidFill>
            </a:ln>
          </c:spPr>
          <c:marker>
            <c:symbol val="none"/>
          </c:marker>
          <c:cat>
            <c:numRef>
              <c:f>AUX!$B$152:$J$152</c:f>
              <c:numCache>
                <c:formatCode>General</c:formatCode>
                <c:ptCount val="9"/>
                <c:pt idx="0">
                  <c:v>2004</c:v>
                </c:pt>
                <c:pt idx="1">
                  <c:v>2005</c:v>
                </c:pt>
                <c:pt idx="2">
                  <c:v>2006</c:v>
                </c:pt>
                <c:pt idx="3">
                  <c:v>2007</c:v>
                </c:pt>
                <c:pt idx="4">
                  <c:v>2008</c:v>
                </c:pt>
                <c:pt idx="5">
                  <c:v>2009</c:v>
                </c:pt>
                <c:pt idx="6">
                  <c:v>2010</c:v>
                </c:pt>
                <c:pt idx="7">
                  <c:v>2011</c:v>
                </c:pt>
                <c:pt idx="8">
                  <c:v>2012</c:v>
                </c:pt>
              </c:numCache>
            </c:numRef>
          </c:cat>
          <c:val>
            <c:numRef>
              <c:f>AUX!$B$155:$J$155</c:f>
              <c:numCache>
                <c:formatCode>0.0</c:formatCode>
                <c:ptCount val="9"/>
                <c:pt idx="0">
                  <c:v>459.47874765974012</c:v>
                </c:pt>
                <c:pt idx="1">
                  <c:v>462.65465241141038</c:v>
                </c:pt>
                <c:pt idx="2">
                  <c:v>461.29092785439536</c:v>
                </c:pt>
                <c:pt idx="3">
                  <c:v>462.30269178877052</c:v>
                </c:pt>
                <c:pt idx="4">
                  <c:v>461.87523148367984</c:v>
                </c:pt>
                <c:pt idx="5">
                  <c:v>463.44403938341418</c:v>
                </c:pt>
                <c:pt idx="6">
                  <c:v>464.82678760976552</c:v>
                </c:pt>
                <c:pt idx="7">
                  <c:v>469.17881751283403</c:v>
                </c:pt>
                <c:pt idx="8">
                  <c:v>473.47499777516288</c:v>
                </c:pt>
              </c:numCache>
            </c:numRef>
          </c:val>
          <c:smooth val="0"/>
        </c:ser>
        <c:dLbls>
          <c:showLegendKey val="0"/>
          <c:showVal val="0"/>
          <c:showCatName val="0"/>
          <c:showSerName val="0"/>
          <c:showPercent val="0"/>
          <c:showBubbleSize val="0"/>
        </c:dLbls>
        <c:marker val="1"/>
        <c:smooth val="0"/>
        <c:axId val="195886464"/>
        <c:axId val="195757184"/>
      </c:lineChart>
      <c:catAx>
        <c:axId val="195886464"/>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5757184"/>
        <c:crosses val="autoZero"/>
        <c:auto val="1"/>
        <c:lblAlgn val="ctr"/>
        <c:lblOffset val="100"/>
        <c:tickMarkSkip val="1"/>
        <c:noMultiLvlLbl val="0"/>
      </c:catAx>
      <c:valAx>
        <c:axId val="195757184"/>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 (15+ anos)</a:t>
                </a:r>
              </a:p>
            </c:rich>
          </c:tx>
          <c:layout>
            <c:manualLayout>
              <c:xMode val="edge"/>
              <c:yMode val="edge"/>
              <c:x val="5.6192810457517117E-3"/>
              <c:y val="4.0030549560019855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886464"/>
        <c:crosses val="autoZero"/>
        <c:crossBetween val="between"/>
      </c:valAx>
    </c:plotArea>
    <c:legend>
      <c:legendPos val="b"/>
      <c:layout>
        <c:manualLayout>
          <c:xMode val="edge"/>
          <c:yMode val="edge"/>
          <c:x val="1.4246498599439775E-2"/>
          <c:y val="0.92349344506743858"/>
          <c:w val="0.97150676937441638"/>
          <c:h val="5.9385594042128224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25723622782448"/>
          <c:y val="7.565856481481481E-2"/>
          <c:w val="0.86699112978524739"/>
          <c:h val="0.7164864969136"/>
        </c:manualLayout>
      </c:layout>
      <c:lineChart>
        <c:grouping val="standard"/>
        <c:varyColors val="0"/>
        <c:ser>
          <c:idx val="1"/>
          <c:order val="0"/>
          <c:tx>
            <c:strRef>
              <c:f>AUX!$A$159</c:f>
              <c:strCache>
                <c:ptCount val="1"/>
                <c:pt idx="0">
                  <c:v>Continente</c:v>
                </c:pt>
              </c:strCache>
            </c:strRef>
          </c:tx>
          <c:spPr>
            <a:ln w="19050">
              <a:solidFill>
                <a:srgbClr val="FF0000"/>
              </a:solidFill>
            </a:ln>
          </c:spPr>
          <c:marker>
            <c:symbol val="none"/>
          </c:marker>
          <c:cat>
            <c:numRef>
              <c:f>AUX!$B$158:$P$158</c:f>
              <c:numCache>
                <c:formatCode>General</c:formatCode>
                <c:ptCount val="1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numCache>
            </c:numRef>
          </c:cat>
          <c:val>
            <c:numRef>
              <c:f>AUX!$B$159:$P$159</c:f>
              <c:numCache>
                <c:formatCode>0.0</c:formatCode>
                <c:ptCount val="15"/>
                <c:pt idx="0">
                  <c:v>33.186267953026743</c:v>
                </c:pt>
                <c:pt idx="1">
                  <c:v>34.962172723400066</c:v>
                </c:pt>
                <c:pt idx="2">
                  <c:v>34.354886530410589</c:v>
                </c:pt>
                <c:pt idx="3">
                  <c:v>34.894795727795106</c:v>
                </c:pt>
                <c:pt idx="4">
                  <c:v>36.86292663223535</c:v>
                </c:pt>
                <c:pt idx="5">
                  <c:v>39.217223418576992</c:v>
                </c:pt>
                <c:pt idx="6">
                  <c:v>39.31552007156391</c:v>
                </c:pt>
                <c:pt idx="7">
                  <c:v>36.508110015725045</c:v>
                </c:pt>
                <c:pt idx="8">
                  <c:v>37.149912057226537</c:v>
                </c:pt>
                <c:pt idx="9">
                  <c:v>36.700977346587649</c:v>
                </c:pt>
                <c:pt idx="10">
                  <c:v>38.944779362794868</c:v>
                </c:pt>
                <c:pt idx="11">
                  <c:v>38.714241067274862</c:v>
                </c:pt>
                <c:pt idx="12">
                  <c:v>38.576858080817068</c:v>
                </c:pt>
                <c:pt idx="13">
                  <c:v>37.942699049583254</c:v>
                </c:pt>
                <c:pt idx="14">
                  <c:v>37.299297589801945</c:v>
                </c:pt>
              </c:numCache>
            </c:numRef>
          </c:val>
          <c:smooth val="0"/>
        </c:ser>
        <c:ser>
          <c:idx val="2"/>
          <c:order val="1"/>
          <c:tx>
            <c:strRef>
              <c:f>AUX!$A$160</c:f>
              <c:strCache>
                <c:ptCount val="1"/>
                <c:pt idx="0">
                  <c:v>ARS Alentejo</c:v>
                </c:pt>
              </c:strCache>
            </c:strRef>
          </c:tx>
          <c:spPr>
            <a:ln w="19050">
              <a:solidFill>
                <a:schemeClr val="tx2"/>
              </a:solidFill>
            </a:ln>
          </c:spPr>
          <c:marker>
            <c:symbol val="none"/>
          </c:marker>
          <c:cat>
            <c:numRef>
              <c:f>AUX!$B$158:$P$158</c:f>
              <c:numCache>
                <c:formatCode>General</c:formatCode>
                <c:ptCount val="1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numCache>
            </c:numRef>
          </c:cat>
          <c:val>
            <c:numRef>
              <c:f>AUX!$B$160:$P$160</c:f>
              <c:numCache>
                <c:formatCode>0.0</c:formatCode>
                <c:ptCount val="15"/>
                <c:pt idx="0">
                  <c:v>20.340649091223881</c:v>
                </c:pt>
                <c:pt idx="1">
                  <c:v>23.412513295142841</c:v>
                </c:pt>
                <c:pt idx="2">
                  <c:v>23.782804753946841</c:v>
                </c:pt>
                <c:pt idx="3">
                  <c:v>25.105322627715378</c:v>
                </c:pt>
                <c:pt idx="4">
                  <c:v>27.365079126809295</c:v>
                </c:pt>
                <c:pt idx="5">
                  <c:v>31.022950498259956</c:v>
                </c:pt>
                <c:pt idx="6">
                  <c:v>34.447327039562204</c:v>
                </c:pt>
                <c:pt idx="7">
                  <c:v>28.443845760154645</c:v>
                </c:pt>
                <c:pt idx="8">
                  <c:v>28.289175692178908</c:v>
                </c:pt>
                <c:pt idx="9">
                  <c:v>28.23606680788221</c:v>
                </c:pt>
                <c:pt idx="10">
                  <c:v>26.474771759212732</c:v>
                </c:pt>
                <c:pt idx="11">
                  <c:v>25.188358694046386</c:v>
                </c:pt>
                <c:pt idx="12">
                  <c:v>26.41277521054867</c:v>
                </c:pt>
                <c:pt idx="13">
                  <c:v>28.048650547160801</c:v>
                </c:pt>
                <c:pt idx="14">
                  <c:v>30.971784584661194</c:v>
                </c:pt>
              </c:numCache>
            </c:numRef>
          </c:val>
          <c:smooth val="0"/>
        </c:ser>
        <c:ser>
          <c:idx val="3"/>
          <c:order val="2"/>
          <c:tx>
            <c:strRef>
              <c:f>AUX!$A$161</c:f>
              <c:strCache>
                <c:ptCount val="1"/>
                <c:pt idx="0">
                  <c:v>ULS Norte Alentejano</c:v>
                </c:pt>
              </c:strCache>
            </c:strRef>
          </c:tx>
          <c:spPr>
            <a:ln w="38100">
              <a:solidFill>
                <a:srgbClr val="008080"/>
              </a:solidFill>
            </a:ln>
          </c:spPr>
          <c:marker>
            <c:symbol val="none"/>
          </c:marker>
          <c:cat>
            <c:numRef>
              <c:f>AUX!$B$158:$P$158</c:f>
              <c:numCache>
                <c:formatCode>General</c:formatCode>
                <c:ptCount val="1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numCache>
            </c:numRef>
          </c:cat>
          <c:val>
            <c:numRef>
              <c:f>AUX!$B$161:$P$161</c:f>
              <c:numCache>
                <c:formatCode>0.0</c:formatCode>
                <c:ptCount val="15"/>
                <c:pt idx="0">
                  <c:v>21.846590466091783</c:v>
                </c:pt>
                <c:pt idx="1">
                  <c:v>23.635622707752109</c:v>
                </c:pt>
                <c:pt idx="2">
                  <c:v>24.491562094331456</c:v>
                </c:pt>
                <c:pt idx="3">
                  <c:v>25.176018775336036</c:v>
                </c:pt>
                <c:pt idx="4">
                  <c:v>26.810311291769544</c:v>
                </c:pt>
                <c:pt idx="5">
                  <c:v>29.697192556116903</c:v>
                </c:pt>
                <c:pt idx="6">
                  <c:v>32.177919289866608</c:v>
                </c:pt>
                <c:pt idx="7">
                  <c:v>30.519264880976486</c:v>
                </c:pt>
                <c:pt idx="8">
                  <c:v>28.744252779861085</c:v>
                </c:pt>
                <c:pt idx="9">
                  <c:v>27.320205620062737</c:v>
                </c:pt>
                <c:pt idx="10">
                  <c:v>26.349545255178462</c:v>
                </c:pt>
                <c:pt idx="11">
                  <c:v>25.988323603002502</c:v>
                </c:pt>
                <c:pt idx="12">
                  <c:v>25.728179844856889</c:v>
                </c:pt>
                <c:pt idx="13">
                  <c:v>28.962908049796773</c:v>
                </c:pt>
                <c:pt idx="14">
                  <c:v>30.312200098562201</c:v>
                </c:pt>
              </c:numCache>
            </c:numRef>
          </c:val>
          <c:smooth val="0"/>
        </c:ser>
        <c:dLbls>
          <c:showLegendKey val="0"/>
          <c:showVal val="0"/>
          <c:showCatName val="0"/>
          <c:showSerName val="0"/>
          <c:showPercent val="0"/>
          <c:showBubbleSize val="0"/>
        </c:dLbls>
        <c:marker val="1"/>
        <c:smooth val="0"/>
        <c:axId val="195779200"/>
        <c:axId val="195789184"/>
      </c:lineChart>
      <c:catAx>
        <c:axId val="195779200"/>
        <c:scaling>
          <c:orientation val="minMax"/>
        </c:scaling>
        <c:delete val="0"/>
        <c:axPos val="b"/>
        <c:numFmt formatCode="General" sourceLinked="1"/>
        <c:majorTickMark val="out"/>
        <c:minorTickMark val="none"/>
        <c:tickLblPos val="nextTo"/>
        <c:txPr>
          <a:bodyPr/>
          <a:lstStyle/>
          <a:p>
            <a:pPr>
              <a:defRPr lang="en-US" sz="700">
                <a:latin typeface="Arial" pitchFamily="34" charset="0"/>
                <a:cs typeface="Arial" pitchFamily="34" charset="0"/>
              </a:defRPr>
            </a:pPr>
            <a:endParaRPr lang="pt-PT"/>
          </a:p>
        </c:txPr>
        <c:crossAx val="195789184"/>
        <c:crosses val="autoZero"/>
        <c:auto val="1"/>
        <c:lblAlgn val="ctr"/>
        <c:lblOffset val="100"/>
        <c:tickMarkSkip val="1"/>
        <c:noMultiLvlLbl val="0"/>
      </c:catAx>
      <c:valAx>
        <c:axId val="195789184"/>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a:t>
                </a:r>
              </a:p>
            </c:rich>
          </c:tx>
          <c:layout>
            <c:manualLayout>
              <c:xMode val="edge"/>
              <c:yMode val="edge"/>
              <c:x val="2.654867256637314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779200"/>
        <c:crosses val="autoZero"/>
        <c:crossBetween val="between"/>
      </c:valAx>
    </c:plotArea>
    <c:legend>
      <c:legendPos val="b"/>
      <c:layout>
        <c:manualLayout>
          <c:xMode val="edge"/>
          <c:yMode val="edge"/>
          <c:x val="1.4246498599439775E-2"/>
          <c:y val="0.92349344506743858"/>
          <c:w val="0.97150676937441638"/>
          <c:h val="5.93855940421282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95763888888891"/>
          <c:y val="4.6079084967320293E-2"/>
          <c:w val="0.81415648148148145"/>
          <c:h val="0.65184477124186502"/>
        </c:manualLayout>
      </c:layout>
      <c:lineChart>
        <c:grouping val="standard"/>
        <c:varyColors val="0"/>
        <c:ser>
          <c:idx val="2"/>
          <c:order val="0"/>
          <c:tx>
            <c:strRef>
              <c:f>AUX!$A$118</c:f>
              <c:strCache>
                <c:ptCount val="1"/>
                <c:pt idx="0">
                  <c:v>Continente</c:v>
                </c:pt>
              </c:strCache>
            </c:strRef>
          </c:tx>
          <c:spPr>
            <a:ln w="19050">
              <a:solidFill>
                <a:srgbClr val="FF0000"/>
              </a:solidFill>
            </a:ln>
          </c:spPr>
          <c:marker>
            <c:symbol val="none"/>
          </c:marker>
          <c:cat>
            <c:numRef>
              <c:f>AUX!$B$117:$DQ$117</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AUX!$B$118:$DQ$118</c:f>
              <c:numCache>
                <c:formatCode>0.0</c:formatCode>
                <c:ptCount val="120"/>
                <c:pt idx="0">
                  <c:v>54.130555028780918</c:v>
                </c:pt>
                <c:pt idx="1">
                  <c:v>54.531066324172848</c:v>
                </c:pt>
                <c:pt idx="2">
                  <c:v>54.900316429649301</c:v>
                </c:pt>
                <c:pt idx="3">
                  <c:v>53.833723487700283</c:v>
                </c:pt>
                <c:pt idx="4">
                  <c:v>52.702040670591423</c:v>
                </c:pt>
                <c:pt idx="5">
                  <c:v>51.818731713133062</c:v>
                </c:pt>
                <c:pt idx="6">
                  <c:v>51.95961860733685</c:v>
                </c:pt>
                <c:pt idx="7">
                  <c:v>52.374824758745689</c:v>
                </c:pt>
                <c:pt idx="8">
                  <c:v>54.349915056519833</c:v>
                </c:pt>
                <c:pt idx="9">
                  <c:v>54.385273352243978</c:v>
                </c:pt>
                <c:pt idx="10">
                  <c:v>54.726663765909947</c:v>
                </c:pt>
                <c:pt idx="11">
                  <c:v>54.406390776019244</c:v>
                </c:pt>
                <c:pt idx="12">
                  <c:v>56.031910282540842</c:v>
                </c:pt>
                <c:pt idx="13">
                  <c:v>56.491318307146663</c:v>
                </c:pt>
                <c:pt idx="14">
                  <c:v>56.143722257259768</c:v>
                </c:pt>
                <c:pt idx="15">
                  <c:v>55.466907758420554</c:v>
                </c:pt>
                <c:pt idx="16">
                  <c:v>54.509387684023402</c:v>
                </c:pt>
                <c:pt idx="17">
                  <c:v>53.787839092105678</c:v>
                </c:pt>
                <c:pt idx="18">
                  <c:v>53.421964589390718</c:v>
                </c:pt>
                <c:pt idx="19">
                  <c:v>53.938762346576958</c:v>
                </c:pt>
                <c:pt idx="20">
                  <c:v>55.997887064649284</c:v>
                </c:pt>
                <c:pt idx="21">
                  <c:v>56.188080148788778</c:v>
                </c:pt>
                <c:pt idx="22">
                  <c:v>56.301130540064101</c:v>
                </c:pt>
                <c:pt idx="23">
                  <c:v>55.490003347548566</c:v>
                </c:pt>
                <c:pt idx="24">
                  <c:v>56.829620755458492</c:v>
                </c:pt>
                <c:pt idx="25">
                  <c:v>56.419831180472208</c:v>
                </c:pt>
                <c:pt idx="26">
                  <c:v>55.484880674995182</c:v>
                </c:pt>
                <c:pt idx="27">
                  <c:v>54.224491036351104</c:v>
                </c:pt>
                <c:pt idx="28">
                  <c:v>52.787613236559707</c:v>
                </c:pt>
                <c:pt idx="29">
                  <c:v>51.07712341388752</c:v>
                </c:pt>
                <c:pt idx="30">
                  <c:v>50.43790179874361</c:v>
                </c:pt>
                <c:pt idx="31">
                  <c:v>50.398439012882392</c:v>
                </c:pt>
                <c:pt idx="32">
                  <c:v>51.69886568872446</c:v>
                </c:pt>
                <c:pt idx="33">
                  <c:v>52.105170709888576</c:v>
                </c:pt>
                <c:pt idx="34">
                  <c:v>52.622326394445928</c:v>
                </c:pt>
                <c:pt idx="35">
                  <c:v>51.995148812744453</c:v>
                </c:pt>
                <c:pt idx="36">
                  <c:v>52.499004103142312</c:v>
                </c:pt>
                <c:pt idx="37">
                  <c:v>51.752731214644477</c:v>
                </c:pt>
                <c:pt idx="38">
                  <c:v>50.680517705699366</c:v>
                </c:pt>
                <c:pt idx="39">
                  <c:v>48.247363295140353</c:v>
                </c:pt>
                <c:pt idx="40">
                  <c:v>45.523118747291704</c:v>
                </c:pt>
                <c:pt idx="41">
                  <c:v>44.498987091381039</c:v>
                </c:pt>
                <c:pt idx="42">
                  <c:v>44.632954711383654</c:v>
                </c:pt>
                <c:pt idx="43">
                  <c:v>44.934913473929242</c:v>
                </c:pt>
                <c:pt idx="44">
                  <c:v>45.591283929603442</c:v>
                </c:pt>
                <c:pt idx="45">
                  <c:v>45.660630484225607</c:v>
                </c:pt>
                <c:pt idx="46">
                  <c:v>45.431089844309305</c:v>
                </c:pt>
                <c:pt idx="47">
                  <c:v>44.432086371316046</c:v>
                </c:pt>
                <c:pt idx="48">
                  <c:v>45.476041503359831</c:v>
                </c:pt>
                <c:pt idx="49">
                  <c:v>45.367550494946968</c:v>
                </c:pt>
                <c:pt idx="50">
                  <c:v>44.506113547598886</c:v>
                </c:pt>
                <c:pt idx="51">
                  <c:v>43.972253904441409</c:v>
                </c:pt>
                <c:pt idx="52">
                  <c:v>43.648411585413179</c:v>
                </c:pt>
                <c:pt idx="53">
                  <c:v>43.60725449819715</c:v>
                </c:pt>
                <c:pt idx="54">
                  <c:v>43.564584582466289</c:v>
                </c:pt>
                <c:pt idx="55">
                  <c:v>44.519520649064638</c:v>
                </c:pt>
                <c:pt idx="56">
                  <c:v>45.12035809158845</c:v>
                </c:pt>
                <c:pt idx="57">
                  <c:v>45.666919524476917</c:v>
                </c:pt>
                <c:pt idx="58">
                  <c:v>46.512136062617977</c:v>
                </c:pt>
                <c:pt idx="59">
                  <c:v>47.280806021198224</c:v>
                </c:pt>
                <c:pt idx="60">
                  <c:v>50.865369923264147</c:v>
                </c:pt>
                <c:pt idx="61">
                  <c:v>53.254360755395027</c:v>
                </c:pt>
                <c:pt idx="62">
                  <c:v>54.884571182263457</c:v>
                </c:pt>
                <c:pt idx="63">
                  <c:v>55.742365801959998</c:v>
                </c:pt>
                <c:pt idx="64">
                  <c:v>55.425844746438436</c:v>
                </c:pt>
                <c:pt idx="65">
                  <c:v>55.475591633629485</c:v>
                </c:pt>
                <c:pt idx="66">
                  <c:v>56.291476626805107</c:v>
                </c:pt>
                <c:pt idx="67">
                  <c:v>56.867927354580239</c:v>
                </c:pt>
                <c:pt idx="68">
                  <c:v>57.801168001297221</c:v>
                </c:pt>
                <c:pt idx="69">
                  <c:v>58.527845045780779</c:v>
                </c:pt>
                <c:pt idx="70">
                  <c:v>59.100117429288339</c:v>
                </c:pt>
                <c:pt idx="71">
                  <c:v>59.148380498534927</c:v>
                </c:pt>
                <c:pt idx="72">
                  <c:v>63.162212853423824</c:v>
                </c:pt>
                <c:pt idx="73">
                  <c:v>63.221041015593229</c:v>
                </c:pt>
                <c:pt idx="74">
                  <c:v>64.436679851627247</c:v>
                </c:pt>
                <c:pt idx="75">
                  <c:v>64.361648087646515</c:v>
                </c:pt>
                <c:pt idx="76">
                  <c:v>63.211840419107588</c:v>
                </c:pt>
                <c:pt idx="77">
                  <c:v>62.192383707207902</c:v>
                </c:pt>
                <c:pt idx="78">
                  <c:v>61.76662224576453</c:v>
                </c:pt>
                <c:pt idx="79">
                  <c:v>61.960900184661497</c:v>
                </c:pt>
                <c:pt idx="80">
                  <c:v>62.583606608004843</c:v>
                </c:pt>
                <c:pt idx="81">
                  <c:v>61.910759027080722</c:v>
                </c:pt>
                <c:pt idx="82">
                  <c:v>61.410060249282715</c:v>
                </c:pt>
                <c:pt idx="83">
                  <c:v>60.782928850764584</c:v>
                </c:pt>
                <c:pt idx="84">
                  <c:v>62.434853469469019</c:v>
                </c:pt>
                <c:pt idx="85">
                  <c:v>62.121853739801288</c:v>
                </c:pt>
                <c:pt idx="86">
                  <c:v>61.635622391637582</c:v>
                </c:pt>
                <c:pt idx="87">
                  <c:v>60.47418219990022</c:v>
                </c:pt>
                <c:pt idx="88">
                  <c:v>59.180185608896899</c:v>
                </c:pt>
                <c:pt idx="89">
                  <c:v>57.818520100353069</c:v>
                </c:pt>
                <c:pt idx="90">
                  <c:v>58.475493191922148</c:v>
                </c:pt>
                <c:pt idx="91">
                  <c:v>59.536843119916533</c:v>
                </c:pt>
                <c:pt idx="92">
                  <c:v>61.911657699814214</c:v>
                </c:pt>
                <c:pt idx="93">
                  <c:v>63.31327166461034</c:v>
                </c:pt>
                <c:pt idx="94">
                  <c:v>65.030059062152816</c:v>
                </c:pt>
                <c:pt idx="95">
                  <c:v>67.444485373101628</c:v>
                </c:pt>
                <c:pt idx="96">
                  <c:v>71.055626797325147</c:v>
                </c:pt>
                <c:pt idx="97">
                  <c:v>72.152523389348545</c:v>
                </c:pt>
                <c:pt idx="98">
                  <c:v>73.66337419935364</c:v>
                </c:pt>
                <c:pt idx="99">
                  <c:v>73.041715855916777</c:v>
                </c:pt>
                <c:pt idx="100">
                  <c:v>71.410618636498967</c:v>
                </c:pt>
                <c:pt idx="101">
                  <c:v>72.02145816949573</c:v>
                </c:pt>
                <c:pt idx="102">
                  <c:v>73.06735404781945</c:v>
                </c:pt>
                <c:pt idx="103">
                  <c:v>75.22920682187268</c:v>
                </c:pt>
                <c:pt idx="104">
                  <c:v>76.381773668352722</c:v>
                </c:pt>
                <c:pt idx="105">
                  <c:v>77.575487579768563</c:v>
                </c:pt>
                <c:pt idx="106">
                  <c:v>77.854438587136485</c:v>
                </c:pt>
                <c:pt idx="107">
                  <c:v>79.352050551973861</c:v>
                </c:pt>
                <c:pt idx="108">
                  <c:v>82.590200098234675</c:v>
                </c:pt>
                <c:pt idx="109">
                  <c:v>82.464381705982277</c:v>
                </c:pt>
                <c:pt idx="110">
                  <c:v>81.869710649416746</c:v>
                </c:pt>
                <c:pt idx="111">
                  <c:v>81.191983007115965</c:v>
                </c:pt>
                <c:pt idx="112">
                  <c:v>78.292286110789036</c:v>
                </c:pt>
                <c:pt idx="113">
                  <c:v>76.826401985181619</c:v>
                </c:pt>
                <c:pt idx="114">
                  <c:v>76.783405223683602</c:v>
                </c:pt>
                <c:pt idx="115">
                  <c:v>77.64968423812735</c:v>
                </c:pt>
                <c:pt idx="116">
                  <c:v>77.865490388050475</c:v>
                </c:pt>
                <c:pt idx="117">
                  <c:v>77.431880970866885</c:v>
                </c:pt>
                <c:pt idx="118">
                  <c:v>77.076159129839539</c:v>
                </c:pt>
                <c:pt idx="119">
                  <c:v>76.897123434421545</c:v>
                </c:pt>
              </c:numCache>
            </c:numRef>
          </c:val>
          <c:smooth val="0"/>
        </c:ser>
        <c:ser>
          <c:idx val="0"/>
          <c:order val="1"/>
          <c:tx>
            <c:strRef>
              <c:f>AUX!$A$119</c:f>
              <c:strCache>
                <c:ptCount val="1"/>
                <c:pt idx="0">
                  <c:v>ARS Alentejo</c:v>
                </c:pt>
              </c:strCache>
            </c:strRef>
          </c:tx>
          <c:spPr>
            <a:ln w="19050">
              <a:solidFill>
                <a:srgbClr val="17375E"/>
              </a:solidFill>
            </a:ln>
          </c:spPr>
          <c:marker>
            <c:symbol val="none"/>
          </c:marker>
          <c:cat>
            <c:numRef>
              <c:f>AUX!$B$117:$DQ$117</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AUX!$B$119:$DQ$119</c:f>
              <c:numCache>
                <c:formatCode>0.0</c:formatCode>
                <c:ptCount val="120"/>
                <c:pt idx="0">
                  <c:v>55.984103978782542</c:v>
                </c:pt>
                <c:pt idx="1">
                  <c:v>56.19582561284534</c:v>
                </c:pt>
                <c:pt idx="2">
                  <c:v>56.619215005694969</c:v>
                </c:pt>
                <c:pt idx="3">
                  <c:v>53.602554434810941</c:v>
                </c:pt>
                <c:pt idx="4">
                  <c:v>50.634412190169996</c:v>
                </c:pt>
                <c:pt idx="5">
                  <c:v>48.801836125975001</c:v>
                </c:pt>
                <c:pt idx="6">
                  <c:v>49.710533157913218</c:v>
                </c:pt>
                <c:pt idx="7">
                  <c:v>48.787394787916021</c:v>
                </c:pt>
                <c:pt idx="8">
                  <c:v>50.32574544068342</c:v>
                </c:pt>
                <c:pt idx="9">
                  <c:v>51.93924506106633</c:v>
                </c:pt>
                <c:pt idx="10">
                  <c:v>50.054216293594571</c:v>
                </c:pt>
                <c:pt idx="11">
                  <c:v>49.43624187486472</c:v>
                </c:pt>
                <c:pt idx="12">
                  <c:v>53.38606246893314</c:v>
                </c:pt>
                <c:pt idx="13">
                  <c:v>54.157553423935106</c:v>
                </c:pt>
                <c:pt idx="14">
                  <c:v>54.772088542992165</c:v>
                </c:pt>
                <c:pt idx="15">
                  <c:v>53.317447315511203</c:v>
                </c:pt>
                <c:pt idx="16">
                  <c:v>50.2423101383526</c:v>
                </c:pt>
                <c:pt idx="17">
                  <c:v>48.920352352799981</c:v>
                </c:pt>
                <c:pt idx="18">
                  <c:v>49.630175041160193</c:v>
                </c:pt>
                <c:pt idx="19">
                  <c:v>50.305510152590529</c:v>
                </c:pt>
                <c:pt idx="20">
                  <c:v>52.186443179804094</c:v>
                </c:pt>
                <c:pt idx="21">
                  <c:v>55.103266472624583</c:v>
                </c:pt>
                <c:pt idx="22">
                  <c:v>54.413235449995526</c:v>
                </c:pt>
                <c:pt idx="23">
                  <c:v>51.742402264595476</c:v>
                </c:pt>
                <c:pt idx="24">
                  <c:v>54.164812583571134</c:v>
                </c:pt>
                <c:pt idx="25">
                  <c:v>54.028935198334416</c:v>
                </c:pt>
                <c:pt idx="26">
                  <c:v>52.865848729903263</c:v>
                </c:pt>
                <c:pt idx="27">
                  <c:v>50.276576537597613</c:v>
                </c:pt>
                <c:pt idx="28">
                  <c:v>45.848536255864246</c:v>
                </c:pt>
                <c:pt idx="29">
                  <c:v>43.793258664389256</c:v>
                </c:pt>
                <c:pt idx="30">
                  <c:v>43.077757451118927</c:v>
                </c:pt>
                <c:pt idx="31">
                  <c:v>44.222770656452283</c:v>
                </c:pt>
                <c:pt idx="32">
                  <c:v>43.674427595048378</c:v>
                </c:pt>
                <c:pt idx="33">
                  <c:v>46.062848562454718</c:v>
                </c:pt>
                <c:pt idx="34">
                  <c:v>46.279442335548183</c:v>
                </c:pt>
                <c:pt idx="35">
                  <c:v>45.947238822914755</c:v>
                </c:pt>
                <c:pt idx="36">
                  <c:v>48.742474577242639</c:v>
                </c:pt>
                <c:pt idx="37">
                  <c:v>48.638865680986008</c:v>
                </c:pt>
                <c:pt idx="38">
                  <c:v>47.252270026828086</c:v>
                </c:pt>
                <c:pt idx="39">
                  <c:v>43.850812007168855</c:v>
                </c:pt>
                <c:pt idx="40">
                  <c:v>39.230296123043281</c:v>
                </c:pt>
                <c:pt idx="41">
                  <c:v>37.810633799867297</c:v>
                </c:pt>
                <c:pt idx="42">
                  <c:v>38.192002715875752</c:v>
                </c:pt>
                <c:pt idx="43">
                  <c:v>39.735113936719209</c:v>
                </c:pt>
                <c:pt idx="44">
                  <c:v>38.793816092004697</c:v>
                </c:pt>
                <c:pt idx="45">
                  <c:v>41.172411816704845</c:v>
                </c:pt>
                <c:pt idx="46">
                  <c:v>40.074598405304776</c:v>
                </c:pt>
                <c:pt idx="47">
                  <c:v>38.544172019409267</c:v>
                </c:pt>
                <c:pt idx="48">
                  <c:v>41.752655198577472</c:v>
                </c:pt>
                <c:pt idx="49">
                  <c:v>41.214623229154327</c:v>
                </c:pt>
                <c:pt idx="50">
                  <c:v>40.673857418807671</c:v>
                </c:pt>
                <c:pt idx="51">
                  <c:v>40.520528509355323</c:v>
                </c:pt>
                <c:pt idx="52">
                  <c:v>38.949769081610754</c:v>
                </c:pt>
                <c:pt idx="53">
                  <c:v>38.311710646173097</c:v>
                </c:pt>
                <c:pt idx="54">
                  <c:v>38.323528775115683</c:v>
                </c:pt>
                <c:pt idx="55">
                  <c:v>38.695189588881654</c:v>
                </c:pt>
                <c:pt idx="56">
                  <c:v>39.416103001430578</c:v>
                </c:pt>
                <c:pt idx="57">
                  <c:v>42.634508472541363</c:v>
                </c:pt>
                <c:pt idx="58">
                  <c:v>41.264861083383337</c:v>
                </c:pt>
                <c:pt idx="59">
                  <c:v>41.729907286654708</c:v>
                </c:pt>
                <c:pt idx="60">
                  <c:v>46.519006542117985</c:v>
                </c:pt>
                <c:pt idx="61">
                  <c:v>48.90686311090419</c:v>
                </c:pt>
                <c:pt idx="62">
                  <c:v>50.490220932325165</c:v>
                </c:pt>
                <c:pt idx="63">
                  <c:v>50.126313583225375</c:v>
                </c:pt>
                <c:pt idx="64">
                  <c:v>47.386276116185833</c:v>
                </c:pt>
                <c:pt idx="65">
                  <c:v>46.156816226416353</c:v>
                </c:pt>
                <c:pt idx="66">
                  <c:v>46.821924736362909</c:v>
                </c:pt>
                <c:pt idx="67">
                  <c:v>46.940343853879973</c:v>
                </c:pt>
                <c:pt idx="68">
                  <c:v>49.729755100512769</c:v>
                </c:pt>
                <c:pt idx="69">
                  <c:v>50.639025322866836</c:v>
                </c:pt>
                <c:pt idx="70">
                  <c:v>48.895866413343008</c:v>
                </c:pt>
                <c:pt idx="71">
                  <c:v>48.583521533113839</c:v>
                </c:pt>
                <c:pt idx="72">
                  <c:v>55.130456527865128</c:v>
                </c:pt>
                <c:pt idx="73">
                  <c:v>54.87507039287064</c:v>
                </c:pt>
                <c:pt idx="74">
                  <c:v>57.941773516847746</c:v>
                </c:pt>
                <c:pt idx="75">
                  <c:v>58.347046759731057</c:v>
                </c:pt>
                <c:pt idx="76">
                  <c:v>55.610891326488819</c:v>
                </c:pt>
                <c:pt idx="77">
                  <c:v>53.972067540865815</c:v>
                </c:pt>
                <c:pt idx="78">
                  <c:v>52.452819309083651</c:v>
                </c:pt>
                <c:pt idx="79">
                  <c:v>53.260635830917614</c:v>
                </c:pt>
                <c:pt idx="80">
                  <c:v>52.80764823687764</c:v>
                </c:pt>
                <c:pt idx="81">
                  <c:v>53.517505396603482</c:v>
                </c:pt>
                <c:pt idx="82">
                  <c:v>52.327983265011298</c:v>
                </c:pt>
                <c:pt idx="83">
                  <c:v>51.479581838208958</c:v>
                </c:pt>
                <c:pt idx="84">
                  <c:v>53.399969346632489</c:v>
                </c:pt>
                <c:pt idx="85">
                  <c:v>54.057487811937349</c:v>
                </c:pt>
                <c:pt idx="86">
                  <c:v>54.445011125503811</c:v>
                </c:pt>
                <c:pt idx="87">
                  <c:v>51.73718030259807</c:v>
                </c:pt>
                <c:pt idx="88">
                  <c:v>48.872372987563871</c:v>
                </c:pt>
                <c:pt idx="89">
                  <c:v>46.763687829096853</c:v>
                </c:pt>
                <c:pt idx="90">
                  <c:v>47.613697204605955</c:v>
                </c:pt>
                <c:pt idx="91">
                  <c:v>49.18006810569436</c:v>
                </c:pt>
                <c:pt idx="92">
                  <c:v>52.877515334366194</c:v>
                </c:pt>
                <c:pt idx="93">
                  <c:v>55.466702526859258</c:v>
                </c:pt>
                <c:pt idx="94">
                  <c:v>56.623542342925312</c:v>
                </c:pt>
                <c:pt idx="95">
                  <c:v>58.61235604470415</c:v>
                </c:pt>
                <c:pt idx="96">
                  <c:v>63.855710348790076</c:v>
                </c:pt>
                <c:pt idx="97">
                  <c:v>66.152573420788272</c:v>
                </c:pt>
                <c:pt idx="98">
                  <c:v>68.186858239160088</c:v>
                </c:pt>
                <c:pt idx="99">
                  <c:v>66.238581811477246</c:v>
                </c:pt>
                <c:pt idx="100">
                  <c:v>63.594790225122864</c:v>
                </c:pt>
                <c:pt idx="101">
                  <c:v>64.065620411996974</c:v>
                </c:pt>
                <c:pt idx="102">
                  <c:v>66.955582350666376</c:v>
                </c:pt>
                <c:pt idx="103">
                  <c:v>70.356899035772102</c:v>
                </c:pt>
                <c:pt idx="104">
                  <c:v>72.047410074983688</c:v>
                </c:pt>
                <c:pt idx="105">
                  <c:v>73.996661254545046</c:v>
                </c:pt>
                <c:pt idx="106">
                  <c:v>72.683123870727073</c:v>
                </c:pt>
                <c:pt idx="107">
                  <c:v>72.285983239161453</c:v>
                </c:pt>
                <c:pt idx="108">
                  <c:v>76.969764986383822</c:v>
                </c:pt>
                <c:pt idx="109">
                  <c:v>77.888198473247471</c:v>
                </c:pt>
                <c:pt idx="110">
                  <c:v>78.064556025587876</c:v>
                </c:pt>
                <c:pt idx="111">
                  <c:v>77.322480091064634</c:v>
                </c:pt>
                <c:pt idx="112">
                  <c:v>72.217272504483375</c:v>
                </c:pt>
                <c:pt idx="113">
                  <c:v>71.257612576812875</c:v>
                </c:pt>
                <c:pt idx="114">
                  <c:v>72.533341884002539</c:v>
                </c:pt>
                <c:pt idx="115">
                  <c:v>73.014317026749083</c:v>
                </c:pt>
                <c:pt idx="116">
                  <c:v>71.901203124964212</c:v>
                </c:pt>
                <c:pt idx="117">
                  <c:v>72.505857590131313</c:v>
                </c:pt>
                <c:pt idx="118">
                  <c:v>70.47431020148278</c:v>
                </c:pt>
                <c:pt idx="119">
                  <c:v>68.64889501686848</c:v>
                </c:pt>
              </c:numCache>
            </c:numRef>
          </c:val>
          <c:smooth val="0"/>
        </c:ser>
        <c:ser>
          <c:idx val="1"/>
          <c:order val="2"/>
          <c:tx>
            <c:strRef>
              <c:f>AUX!$A$120</c:f>
              <c:strCache>
                <c:ptCount val="1"/>
                <c:pt idx="0">
                  <c:v>ULS Norte Alentejano</c:v>
                </c:pt>
              </c:strCache>
            </c:strRef>
          </c:tx>
          <c:spPr>
            <a:ln w="38100">
              <a:solidFill>
                <a:srgbClr val="008080"/>
              </a:solidFill>
            </a:ln>
          </c:spPr>
          <c:marker>
            <c:symbol val="none"/>
          </c:marker>
          <c:cat>
            <c:numRef>
              <c:f>AUX!$B$117:$DQ$117</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AUX!$B$120:$DQ$120</c:f>
              <c:numCache>
                <c:formatCode>0.0</c:formatCode>
                <c:ptCount val="120"/>
                <c:pt idx="0">
                  <c:v>54.48891458943379</c:v>
                </c:pt>
                <c:pt idx="1">
                  <c:v>54.84303746053628</c:v>
                </c:pt>
                <c:pt idx="2">
                  <c:v>54.375531011045034</c:v>
                </c:pt>
                <c:pt idx="3">
                  <c:v>51.403970165249042</c:v>
                </c:pt>
                <c:pt idx="4">
                  <c:v>48.356090106965055</c:v>
                </c:pt>
                <c:pt idx="5">
                  <c:v>45.4352127521867</c:v>
                </c:pt>
                <c:pt idx="6">
                  <c:v>47.34962939210439</c:v>
                </c:pt>
                <c:pt idx="7">
                  <c:v>47.553685665110031</c:v>
                </c:pt>
                <c:pt idx="8">
                  <c:v>48.526253425164775</c:v>
                </c:pt>
                <c:pt idx="9">
                  <c:v>49.268078853621944</c:v>
                </c:pt>
                <c:pt idx="10">
                  <c:v>46.61964349684385</c:v>
                </c:pt>
                <c:pt idx="11">
                  <c:v>46.953491389697298</c:v>
                </c:pt>
                <c:pt idx="12">
                  <c:v>50.645746404941839</c:v>
                </c:pt>
                <c:pt idx="13">
                  <c:v>51.874134851097729</c:v>
                </c:pt>
                <c:pt idx="14">
                  <c:v>53.150469964738136</c:v>
                </c:pt>
                <c:pt idx="15">
                  <c:v>52.988234128151682</c:v>
                </c:pt>
                <c:pt idx="16">
                  <c:v>48.58634589802849</c:v>
                </c:pt>
                <c:pt idx="17">
                  <c:v>46.802394541116058</c:v>
                </c:pt>
                <c:pt idx="18">
                  <c:v>48.590721685471266</c:v>
                </c:pt>
                <c:pt idx="19">
                  <c:v>48.453198544479086</c:v>
                </c:pt>
                <c:pt idx="20">
                  <c:v>49.59236122923069</c:v>
                </c:pt>
                <c:pt idx="21">
                  <c:v>51.255189479132504</c:v>
                </c:pt>
                <c:pt idx="22">
                  <c:v>51.053743606811835</c:v>
                </c:pt>
                <c:pt idx="23">
                  <c:v>50.021009384191608</c:v>
                </c:pt>
                <c:pt idx="24">
                  <c:v>54.776648620036042</c:v>
                </c:pt>
                <c:pt idx="25">
                  <c:v>54.723431428282183</c:v>
                </c:pt>
                <c:pt idx="26">
                  <c:v>54.184049079754601</c:v>
                </c:pt>
                <c:pt idx="27">
                  <c:v>53.129870939584762</c:v>
                </c:pt>
                <c:pt idx="28">
                  <c:v>48.126678699375887</c:v>
                </c:pt>
                <c:pt idx="29">
                  <c:v>46.395395090904842</c:v>
                </c:pt>
                <c:pt idx="30">
                  <c:v>46.160868598359087</c:v>
                </c:pt>
                <c:pt idx="31">
                  <c:v>47.668409960190466</c:v>
                </c:pt>
                <c:pt idx="32">
                  <c:v>47.05937474377145</c:v>
                </c:pt>
                <c:pt idx="33">
                  <c:v>47.349795717488611</c:v>
                </c:pt>
                <c:pt idx="34">
                  <c:v>47.040251331486388</c:v>
                </c:pt>
                <c:pt idx="35">
                  <c:v>47.893798667792474</c:v>
                </c:pt>
                <c:pt idx="36">
                  <c:v>50.8209025236889</c:v>
                </c:pt>
                <c:pt idx="37">
                  <c:v>51.355661881977667</c:v>
                </c:pt>
                <c:pt idx="38">
                  <c:v>47.968852612815468</c:v>
                </c:pt>
                <c:pt idx="39">
                  <c:v>44.966694811896055</c:v>
                </c:pt>
                <c:pt idx="40">
                  <c:v>40.988835725677831</c:v>
                </c:pt>
                <c:pt idx="41">
                  <c:v>39.515902054601746</c:v>
                </c:pt>
                <c:pt idx="42">
                  <c:v>39.328267192044287</c:v>
                </c:pt>
                <c:pt idx="43">
                  <c:v>40.923163523782719</c:v>
                </c:pt>
                <c:pt idx="44">
                  <c:v>40.388404165493945</c:v>
                </c:pt>
                <c:pt idx="45">
                  <c:v>41.08265315695656</c:v>
                </c:pt>
                <c:pt idx="46">
                  <c:v>40.163242330424993</c:v>
                </c:pt>
                <c:pt idx="47">
                  <c:v>39.334270537508608</c:v>
                </c:pt>
                <c:pt idx="48">
                  <c:v>44.085092725015691</c:v>
                </c:pt>
                <c:pt idx="49">
                  <c:v>43.929576666603701</c:v>
                </c:pt>
                <c:pt idx="50">
                  <c:v>43.187971630133298</c:v>
                </c:pt>
                <c:pt idx="51">
                  <c:v>44.412295880256053</c:v>
                </c:pt>
                <c:pt idx="52">
                  <c:v>41.787486459510987</c:v>
                </c:pt>
                <c:pt idx="53">
                  <c:v>41.72503880958692</c:v>
                </c:pt>
                <c:pt idx="54">
                  <c:v>41.359454096877911</c:v>
                </c:pt>
                <c:pt idx="55">
                  <c:v>42.509641899383112</c:v>
                </c:pt>
                <c:pt idx="56">
                  <c:v>42.940509995591228</c:v>
                </c:pt>
                <c:pt idx="57">
                  <c:v>44.870700286489466</c:v>
                </c:pt>
                <c:pt idx="58">
                  <c:v>45.407734691262526</c:v>
                </c:pt>
                <c:pt idx="59">
                  <c:v>47.056477269489733</c:v>
                </c:pt>
                <c:pt idx="60">
                  <c:v>51.542603737725692</c:v>
                </c:pt>
                <c:pt idx="61">
                  <c:v>54.779193858695479</c:v>
                </c:pt>
                <c:pt idx="62">
                  <c:v>56.954196875416258</c:v>
                </c:pt>
                <c:pt idx="63">
                  <c:v>55.656931411035544</c:v>
                </c:pt>
                <c:pt idx="64">
                  <c:v>51.09998983843105</c:v>
                </c:pt>
                <c:pt idx="65">
                  <c:v>48.234116581669127</c:v>
                </c:pt>
                <c:pt idx="66">
                  <c:v>49.494782492575943</c:v>
                </c:pt>
                <c:pt idx="67">
                  <c:v>49.258560516160223</c:v>
                </c:pt>
                <c:pt idx="68">
                  <c:v>50.760209344080678</c:v>
                </c:pt>
                <c:pt idx="69">
                  <c:v>51.451452089179973</c:v>
                </c:pt>
                <c:pt idx="70">
                  <c:v>51.330762120294523</c:v>
                </c:pt>
                <c:pt idx="71">
                  <c:v>51.477834869056849</c:v>
                </c:pt>
                <c:pt idx="72">
                  <c:v>60.964643156079667</c:v>
                </c:pt>
                <c:pt idx="73">
                  <c:v>61.362057538906228</c:v>
                </c:pt>
                <c:pt idx="74">
                  <c:v>65.135210936732165</c:v>
                </c:pt>
                <c:pt idx="75">
                  <c:v>64.614971277970398</c:v>
                </c:pt>
                <c:pt idx="76">
                  <c:v>62.509652108020383</c:v>
                </c:pt>
                <c:pt idx="77">
                  <c:v>61.746604465242314</c:v>
                </c:pt>
                <c:pt idx="78">
                  <c:v>59.818985308081558</c:v>
                </c:pt>
                <c:pt idx="79">
                  <c:v>62.670998906248499</c:v>
                </c:pt>
                <c:pt idx="80">
                  <c:v>62.570865260314733</c:v>
                </c:pt>
                <c:pt idx="81">
                  <c:v>61.661160727908133</c:v>
                </c:pt>
                <c:pt idx="82">
                  <c:v>60.16195223397493</c:v>
                </c:pt>
                <c:pt idx="83">
                  <c:v>60.262472257068417</c:v>
                </c:pt>
                <c:pt idx="84">
                  <c:v>61.30432262925067</c:v>
                </c:pt>
                <c:pt idx="85">
                  <c:v>62.676841569289671</c:v>
                </c:pt>
                <c:pt idx="86">
                  <c:v>62.755230408949274</c:v>
                </c:pt>
                <c:pt idx="87">
                  <c:v>59.840760423863976</c:v>
                </c:pt>
                <c:pt idx="88">
                  <c:v>56.406941796205928</c:v>
                </c:pt>
                <c:pt idx="89">
                  <c:v>55.004561069813484</c:v>
                </c:pt>
                <c:pt idx="90">
                  <c:v>56.669019511342221</c:v>
                </c:pt>
                <c:pt idx="91">
                  <c:v>59.54225192348828</c:v>
                </c:pt>
                <c:pt idx="92">
                  <c:v>62.197092084006464</c:v>
                </c:pt>
                <c:pt idx="93">
                  <c:v>62.704159496054807</c:v>
                </c:pt>
                <c:pt idx="94">
                  <c:v>62.802670324170073</c:v>
                </c:pt>
                <c:pt idx="95">
                  <c:v>63.730944154906211</c:v>
                </c:pt>
                <c:pt idx="96">
                  <c:v>67.024205084948619</c:v>
                </c:pt>
                <c:pt idx="97">
                  <c:v>68.407556716945891</c:v>
                </c:pt>
                <c:pt idx="98">
                  <c:v>69.862453704497</c:v>
                </c:pt>
                <c:pt idx="99">
                  <c:v>67.242815833755373</c:v>
                </c:pt>
                <c:pt idx="100">
                  <c:v>64.980550156228404</c:v>
                </c:pt>
                <c:pt idx="101">
                  <c:v>65.346058066829414</c:v>
                </c:pt>
                <c:pt idx="102">
                  <c:v>69.636223424002267</c:v>
                </c:pt>
                <c:pt idx="103">
                  <c:v>73.925913285464873</c:v>
                </c:pt>
                <c:pt idx="104">
                  <c:v>73.208411871234802</c:v>
                </c:pt>
                <c:pt idx="105">
                  <c:v>72.775469194250462</c:v>
                </c:pt>
                <c:pt idx="106">
                  <c:v>72.074889929484073</c:v>
                </c:pt>
                <c:pt idx="107">
                  <c:v>73.765709821914143</c:v>
                </c:pt>
                <c:pt idx="108">
                  <c:v>79.668944240638382</c:v>
                </c:pt>
                <c:pt idx="109">
                  <c:v>79.174535997864155</c:v>
                </c:pt>
                <c:pt idx="110">
                  <c:v>79.055878019598353</c:v>
                </c:pt>
                <c:pt idx="111">
                  <c:v>80.371003945377765</c:v>
                </c:pt>
                <c:pt idx="112">
                  <c:v>75.862000771276854</c:v>
                </c:pt>
                <c:pt idx="113">
                  <c:v>75.09072391254908</c:v>
                </c:pt>
                <c:pt idx="114">
                  <c:v>76.544284146305287</c:v>
                </c:pt>
                <c:pt idx="115">
                  <c:v>77.839633742373749</c:v>
                </c:pt>
                <c:pt idx="116">
                  <c:v>74.823743461450988</c:v>
                </c:pt>
                <c:pt idx="117">
                  <c:v>73.004321128041852</c:v>
                </c:pt>
                <c:pt idx="118">
                  <c:v>69.761003055442941</c:v>
                </c:pt>
                <c:pt idx="119">
                  <c:v>66.725336444809216</c:v>
                </c:pt>
              </c:numCache>
            </c:numRef>
          </c:val>
          <c:smooth val="0"/>
        </c:ser>
        <c:dLbls>
          <c:showLegendKey val="0"/>
          <c:showVal val="0"/>
          <c:showCatName val="0"/>
          <c:showSerName val="0"/>
          <c:showPercent val="0"/>
          <c:showBubbleSize val="0"/>
        </c:dLbls>
        <c:marker val="1"/>
        <c:smooth val="0"/>
        <c:axId val="196024192"/>
        <c:axId val="196025728"/>
      </c:lineChart>
      <c:dateAx>
        <c:axId val="196024192"/>
        <c:scaling>
          <c:orientation val="minMax"/>
        </c:scaling>
        <c:delete val="0"/>
        <c:axPos val="b"/>
        <c:numFmt formatCode="mmm\-yy" sourceLinked="1"/>
        <c:majorTickMark val="out"/>
        <c:minorTickMark val="none"/>
        <c:tickLblPos val="low"/>
        <c:txPr>
          <a:bodyPr rot="-5400000" vert="horz"/>
          <a:lstStyle/>
          <a:p>
            <a:pPr>
              <a:defRPr lang="en-US" sz="900">
                <a:latin typeface="Arial" pitchFamily="34" charset="0"/>
                <a:cs typeface="Arial" pitchFamily="34" charset="0"/>
              </a:defRPr>
            </a:pPr>
            <a:endParaRPr lang="pt-PT"/>
          </a:p>
        </c:txPr>
        <c:crossAx val="196025728"/>
        <c:crosses val="autoZero"/>
        <c:auto val="1"/>
        <c:lblOffset val="100"/>
        <c:baseTimeUnit val="months"/>
        <c:majorUnit val="6"/>
        <c:majorTimeUnit val="months"/>
      </c:dateAx>
      <c:valAx>
        <c:axId val="196025728"/>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Desempregados inscritos no IEFP por 1000 hab (15+ anos)</a:t>
                </a:r>
              </a:p>
            </c:rich>
          </c:tx>
          <c:layout>
            <c:manualLayout>
              <c:xMode val="edge"/>
              <c:yMode val="edge"/>
              <c:x val="1.1958568738229761E-2"/>
              <c:y val="3.599084967320261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6024192"/>
        <c:crosses val="autoZero"/>
        <c:crossBetween val="between"/>
      </c:valAx>
    </c:plotArea>
    <c:legend>
      <c:legendPos val="b"/>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41083099906701E-2"/>
          <c:y val="7.565856481481481E-2"/>
          <c:w val="0.89070728291316525"/>
          <c:h val="0.7164864969136"/>
        </c:manualLayout>
      </c:layout>
      <c:lineChart>
        <c:grouping val="standard"/>
        <c:varyColors val="0"/>
        <c:ser>
          <c:idx val="1"/>
          <c:order val="0"/>
          <c:tx>
            <c:strRef>
              <c:f>AUX!$A$210</c:f>
              <c:strCache>
                <c:ptCount val="1"/>
                <c:pt idx="0">
                  <c:v>Continente</c:v>
                </c:pt>
              </c:strCache>
            </c:strRef>
          </c:tx>
          <c:spPr>
            <a:ln w="19050">
              <a:solidFill>
                <a:srgbClr val="FF0000"/>
              </a:solidFill>
            </a:ln>
          </c:spPr>
          <c:marker>
            <c:symbol val="none"/>
          </c:marker>
          <c:cat>
            <c:strRef>
              <c:f>AUX!$B$209:$P$209</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AUX!$B$210:$P$210</c:f>
              <c:numCache>
                <c:formatCode>0.0</c:formatCode>
                <c:ptCount val="15"/>
                <c:pt idx="0">
                  <c:v>6.6005100623690121</c:v>
                </c:pt>
                <c:pt idx="1">
                  <c:v>6.3397377665198098</c:v>
                </c:pt>
                <c:pt idx="2">
                  <c:v>6.1570719392151858</c:v>
                </c:pt>
                <c:pt idx="3">
                  <c:v>5.9997934248339799</c:v>
                </c:pt>
                <c:pt idx="4">
                  <c:v>5.8386104412038211</c:v>
                </c:pt>
                <c:pt idx="5">
                  <c:v>5.5742701065430982</c:v>
                </c:pt>
                <c:pt idx="6">
                  <c:v>5.3239669785637629</c:v>
                </c:pt>
                <c:pt idx="7">
                  <c:v>5.0479133182728839</c:v>
                </c:pt>
                <c:pt idx="8">
                  <c:v>4.7920976889590854</c:v>
                </c:pt>
                <c:pt idx="9">
                  <c:v>4.5957781495577521</c:v>
                </c:pt>
                <c:pt idx="10">
                  <c:v>4.3757926241566478</c:v>
                </c:pt>
                <c:pt idx="11">
                  <c:v>4.2810000482249766</c:v>
                </c:pt>
                <c:pt idx="12">
                  <c:v>4.0706148925440573</c:v>
                </c:pt>
                <c:pt idx="13">
                  <c:v>3.8928543581964714</c:v>
                </c:pt>
                <c:pt idx="14">
                  <c:v>3.7006663249615581</c:v>
                </c:pt>
              </c:numCache>
            </c:numRef>
          </c:val>
          <c:smooth val="0"/>
        </c:ser>
        <c:ser>
          <c:idx val="2"/>
          <c:order val="1"/>
          <c:tx>
            <c:strRef>
              <c:f>AUX!$A$211</c:f>
              <c:strCache>
                <c:ptCount val="1"/>
                <c:pt idx="0">
                  <c:v>ARS Alentejo</c:v>
                </c:pt>
              </c:strCache>
            </c:strRef>
          </c:tx>
          <c:spPr>
            <a:ln w="19050">
              <a:solidFill>
                <a:schemeClr val="tx2"/>
              </a:solidFill>
            </a:ln>
          </c:spPr>
          <c:marker>
            <c:symbol val="none"/>
          </c:marker>
          <c:cat>
            <c:strRef>
              <c:f>AUX!$B$209:$P$209</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AUX!$B$211:$P$211</c:f>
              <c:numCache>
                <c:formatCode>0.0</c:formatCode>
                <c:ptCount val="15"/>
                <c:pt idx="0">
                  <c:v>10.343319483927401</c:v>
                </c:pt>
                <c:pt idx="1">
                  <c:v>9.6403596403596392</c:v>
                </c:pt>
                <c:pt idx="2">
                  <c:v>9.0233019335646993</c:v>
                </c:pt>
                <c:pt idx="3">
                  <c:v>8.841529267765857</c:v>
                </c:pt>
                <c:pt idx="4">
                  <c:v>8.6364959254947617</c:v>
                </c:pt>
                <c:pt idx="5">
                  <c:v>8.3314900833149004</c:v>
                </c:pt>
                <c:pt idx="6">
                  <c:v>7.8632852353884273</c:v>
                </c:pt>
                <c:pt idx="7">
                  <c:v>7.2260048319789147</c:v>
                </c:pt>
                <c:pt idx="8">
                  <c:v>6.7000911577028255</c:v>
                </c:pt>
                <c:pt idx="9">
                  <c:v>6.4223829584293775</c:v>
                </c:pt>
                <c:pt idx="10">
                  <c:v>5.9809585808446579</c:v>
                </c:pt>
                <c:pt idx="11">
                  <c:v>5.6441717791411046</c:v>
                </c:pt>
                <c:pt idx="12">
                  <c:v>5.343141217363188</c:v>
                </c:pt>
                <c:pt idx="13">
                  <c:v>5.3609255336483628</c:v>
                </c:pt>
                <c:pt idx="14">
                  <c:v>5.3068265834223283</c:v>
                </c:pt>
              </c:numCache>
            </c:numRef>
          </c:val>
          <c:smooth val="0"/>
        </c:ser>
        <c:ser>
          <c:idx val="3"/>
          <c:order val="2"/>
          <c:tx>
            <c:strRef>
              <c:f>AUX!$A$212</c:f>
              <c:strCache>
                <c:ptCount val="1"/>
                <c:pt idx="0">
                  <c:v>ULS Norte Alentejano</c:v>
                </c:pt>
              </c:strCache>
            </c:strRef>
          </c:tx>
          <c:spPr>
            <a:ln w="38100">
              <a:solidFill>
                <a:srgbClr val="008080"/>
              </a:solidFill>
            </a:ln>
          </c:spPr>
          <c:marker>
            <c:symbol val="none"/>
          </c:marker>
          <c:cat>
            <c:strRef>
              <c:f>AUX!$B$209:$P$209</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AUX!$B$212:$P$212</c:f>
              <c:numCache>
                <c:formatCode>0.0</c:formatCode>
                <c:ptCount val="15"/>
                <c:pt idx="0">
                  <c:v>9.5708552022229085</c:v>
                </c:pt>
                <c:pt idx="1">
                  <c:v>9.0800119868145046</c:v>
                </c:pt>
                <c:pt idx="2">
                  <c:v>9.1232227488151665</c:v>
                </c:pt>
                <c:pt idx="3">
                  <c:v>9.0527577937649895</c:v>
                </c:pt>
                <c:pt idx="4">
                  <c:v>9.616573902288188</c:v>
                </c:pt>
                <c:pt idx="5">
                  <c:v>9.2198581560283674</c:v>
                </c:pt>
                <c:pt idx="6">
                  <c:v>8.5686145764937613</c:v>
                </c:pt>
                <c:pt idx="7">
                  <c:v>7.5843635148680253</c:v>
                </c:pt>
                <c:pt idx="8">
                  <c:v>7.1049840933191941</c:v>
                </c:pt>
                <c:pt idx="9">
                  <c:v>7.0512820512820511</c:v>
                </c:pt>
                <c:pt idx="10">
                  <c:v>6.3554335033346412</c:v>
                </c:pt>
                <c:pt idx="11">
                  <c:v>5.9759410166860691</c:v>
                </c:pt>
                <c:pt idx="12">
                  <c:v>5.9873558943845291</c:v>
                </c:pt>
                <c:pt idx="13">
                  <c:v>5.8030700112317488</c:v>
                </c:pt>
                <c:pt idx="14">
                  <c:v>5.8192955589586521</c:v>
                </c:pt>
              </c:numCache>
            </c:numRef>
          </c:val>
          <c:smooth val="0"/>
        </c:ser>
        <c:dLbls>
          <c:showLegendKey val="0"/>
          <c:showVal val="0"/>
          <c:showCatName val="0"/>
          <c:showSerName val="0"/>
          <c:showPercent val="0"/>
          <c:showBubbleSize val="0"/>
        </c:dLbls>
        <c:marker val="1"/>
        <c:smooth val="0"/>
        <c:axId val="187406592"/>
        <c:axId val="190361600"/>
      </c:lineChart>
      <c:catAx>
        <c:axId val="187406592"/>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0361600"/>
        <c:crosses val="autoZero"/>
        <c:auto val="1"/>
        <c:lblAlgn val="ctr"/>
        <c:lblOffset val="100"/>
        <c:tickLblSkip val="2"/>
        <c:tickMarkSkip val="1"/>
        <c:noMultiLvlLbl val="0"/>
      </c:catAx>
      <c:valAx>
        <c:axId val="190361600"/>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07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87406592"/>
        <c:crosses val="autoZero"/>
        <c:crossBetween val="between"/>
      </c:valAx>
    </c:plotArea>
    <c:legend>
      <c:legendPos val="b"/>
      <c:layout>
        <c:manualLayout>
          <c:xMode val="edge"/>
          <c:yMode val="edge"/>
          <c:x val="1.4246498599439775E-2"/>
          <c:y val="0.92349344506743858"/>
          <c:w val="0.97150676937441638"/>
          <c:h val="5.93855940421281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44326299744718E-2"/>
          <c:y val="7.565856481481481E-2"/>
          <c:w val="0.88210407752251185"/>
          <c:h val="0.7164864969136"/>
        </c:manualLayout>
      </c:layout>
      <c:lineChart>
        <c:grouping val="standard"/>
        <c:varyColors val="0"/>
        <c:ser>
          <c:idx val="1"/>
          <c:order val="0"/>
          <c:tx>
            <c:strRef>
              <c:f>AUX!$A$216</c:f>
              <c:strCache>
                <c:ptCount val="1"/>
                <c:pt idx="0">
                  <c:v>Continente</c:v>
                </c:pt>
              </c:strCache>
            </c:strRef>
          </c:tx>
          <c:spPr>
            <a:ln w="19050">
              <a:solidFill>
                <a:srgbClr val="FF0000"/>
              </a:solidFill>
            </a:ln>
          </c:spPr>
          <c:marker>
            <c:symbol val="none"/>
          </c:marker>
          <c:cat>
            <c:strRef>
              <c:f>AUX!$B$215:$P$215</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AUX!$B$216:$P$216</c:f>
              <c:numCache>
                <c:formatCode>0.0</c:formatCode>
                <c:ptCount val="15"/>
                <c:pt idx="0">
                  <c:v>11.02852056662374</c:v>
                </c:pt>
                <c:pt idx="1">
                  <c:v>11.798646356852082</c:v>
                </c:pt>
                <c:pt idx="2">
                  <c:v>12.542026241367173</c:v>
                </c:pt>
                <c:pt idx="3">
                  <c:v>13.286124832157679</c:v>
                </c:pt>
                <c:pt idx="4">
                  <c:v>13.845586284905897</c:v>
                </c:pt>
                <c:pt idx="5">
                  <c:v>14.458886330137144</c:v>
                </c:pt>
                <c:pt idx="6">
                  <c:v>15.038412755363781</c:v>
                </c:pt>
                <c:pt idx="7">
                  <c:v>15.711222804119362</c:v>
                </c:pt>
                <c:pt idx="8">
                  <c:v>16.519276078344351</c:v>
                </c:pt>
                <c:pt idx="9">
                  <c:v>17.424297969059317</c:v>
                </c:pt>
                <c:pt idx="10">
                  <c:v>18.401393327584167</c:v>
                </c:pt>
                <c:pt idx="11">
                  <c:v>19.432598706192774</c:v>
                </c:pt>
                <c:pt idx="12">
                  <c:v>20.605566570183136</c:v>
                </c:pt>
                <c:pt idx="13">
                  <c:v>22.210605405482035</c:v>
                </c:pt>
                <c:pt idx="14">
                  <c:v>23.650142783920334</c:v>
                </c:pt>
              </c:numCache>
            </c:numRef>
          </c:val>
          <c:smooth val="0"/>
        </c:ser>
        <c:ser>
          <c:idx val="2"/>
          <c:order val="1"/>
          <c:tx>
            <c:strRef>
              <c:f>AUX!$A$217</c:f>
              <c:strCache>
                <c:ptCount val="1"/>
                <c:pt idx="0">
                  <c:v>ARS Alentejo</c:v>
                </c:pt>
              </c:strCache>
            </c:strRef>
          </c:tx>
          <c:spPr>
            <a:ln w="19050">
              <a:solidFill>
                <a:schemeClr val="tx2"/>
              </a:solidFill>
            </a:ln>
          </c:spPr>
          <c:marker>
            <c:symbol val="none"/>
          </c:marker>
          <c:cat>
            <c:strRef>
              <c:f>AUX!$B$215:$P$215</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AUX!$B$217:$P$217</c:f>
              <c:numCache>
                <c:formatCode>0.0</c:formatCode>
                <c:ptCount val="15"/>
                <c:pt idx="0">
                  <c:v>9.8039215686274517</c:v>
                </c:pt>
                <c:pt idx="1">
                  <c:v>10.468103325246183</c:v>
                </c:pt>
                <c:pt idx="2">
                  <c:v>11.43848714498194</c:v>
                </c:pt>
                <c:pt idx="3">
                  <c:v>12.369501043991649</c:v>
                </c:pt>
                <c:pt idx="4">
                  <c:v>12.645518044237486</c:v>
                </c:pt>
                <c:pt idx="5">
                  <c:v>13.013345130133452</c:v>
                </c:pt>
                <c:pt idx="6">
                  <c:v>13.489287275907301</c:v>
                </c:pt>
                <c:pt idx="7">
                  <c:v>14.276301339775971</c:v>
                </c:pt>
                <c:pt idx="8">
                  <c:v>14.896687936797326</c:v>
                </c:pt>
                <c:pt idx="9">
                  <c:v>15.332644463874095</c:v>
                </c:pt>
                <c:pt idx="10">
                  <c:v>16.429327040442672</c:v>
                </c:pt>
                <c:pt idx="11">
                  <c:v>17.267893660531698</c:v>
                </c:pt>
                <c:pt idx="12">
                  <c:v>18.462533344111229</c:v>
                </c:pt>
                <c:pt idx="13">
                  <c:v>19.626853511487695</c:v>
                </c:pt>
                <c:pt idx="14">
                  <c:v>21.038363591555083</c:v>
                </c:pt>
              </c:numCache>
            </c:numRef>
          </c:val>
          <c:smooth val="0"/>
        </c:ser>
        <c:ser>
          <c:idx val="3"/>
          <c:order val="2"/>
          <c:tx>
            <c:strRef>
              <c:f>AUX!$A$218</c:f>
              <c:strCache>
                <c:ptCount val="1"/>
                <c:pt idx="0">
                  <c:v>ULS Norte Alentejano</c:v>
                </c:pt>
              </c:strCache>
            </c:strRef>
          </c:tx>
          <c:spPr>
            <a:ln w="38100">
              <a:solidFill>
                <a:srgbClr val="008080"/>
              </a:solidFill>
            </a:ln>
          </c:spPr>
          <c:marker>
            <c:symbol val="none"/>
          </c:marker>
          <c:cat>
            <c:strRef>
              <c:f>AUX!$B$215:$P$215</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AUX!$B$218:$P$218</c:f>
              <c:numCache>
                <c:formatCode>0.0</c:formatCode>
                <c:ptCount val="15"/>
                <c:pt idx="0">
                  <c:v>9.5708552022229085</c:v>
                </c:pt>
                <c:pt idx="1">
                  <c:v>9.6793527120167813</c:v>
                </c:pt>
                <c:pt idx="2">
                  <c:v>11.167061611374407</c:v>
                </c:pt>
                <c:pt idx="3">
                  <c:v>12.170263788968825</c:v>
                </c:pt>
                <c:pt idx="4">
                  <c:v>12.832405689548546</c:v>
                </c:pt>
                <c:pt idx="5">
                  <c:v>12.411347517730496</c:v>
                </c:pt>
                <c:pt idx="6">
                  <c:v>12.967826657912015</c:v>
                </c:pt>
                <c:pt idx="7">
                  <c:v>13.832275309054459</c:v>
                </c:pt>
                <c:pt idx="8">
                  <c:v>14.669494521032167</c:v>
                </c:pt>
                <c:pt idx="9">
                  <c:v>15.460030165912519</c:v>
                </c:pt>
                <c:pt idx="10">
                  <c:v>16.280894468418989</c:v>
                </c:pt>
                <c:pt idx="11">
                  <c:v>17.656189367481566</c:v>
                </c:pt>
                <c:pt idx="12">
                  <c:v>17.181108218668651</c:v>
                </c:pt>
                <c:pt idx="13">
                  <c:v>18.682141520029951</c:v>
                </c:pt>
                <c:pt idx="14">
                  <c:v>19.333843797856048</c:v>
                </c:pt>
              </c:numCache>
            </c:numRef>
          </c:val>
          <c:smooth val="0"/>
        </c:ser>
        <c:dLbls>
          <c:showLegendKey val="0"/>
          <c:showVal val="0"/>
          <c:showCatName val="0"/>
          <c:showSerName val="0"/>
          <c:showPercent val="0"/>
          <c:showBubbleSize val="0"/>
        </c:dLbls>
        <c:marker val="1"/>
        <c:smooth val="0"/>
        <c:axId val="196081152"/>
        <c:axId val="196082688"/>
      </c:lineChart>
      <c:catAx>
        <c:axId val="196081152"/>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6082688"/>
        <c:crosses val="autoZero"/>
        <c:auto val="1"/>
        <c:lblAlgn val="ctr"/>
        <c:lblOffset val="100"/>
        <c:tickLblSkip val="2"/>
        <c:tickMarkSkip val="1"/>
        <c:noMultiLvlLbl val="0"/>
      </c:catAx>
      <c:valAx>
        <c:axId val="196082688"/>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099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6081152"/>
        <c:crosses val="autoZero"/>
        <c:crossBetween val="between"/>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427966101694918E-2"/>
          <c:y val="3.3968026723932183E-2"/>
          <c:w val="0.82810569679853241"/>
          <c:h val="0.74672142857146351"/>
        </c:manualLayout>
      </c:layout>
      <c:barChart>
        <c:barDir val="bar"/>
        <c:grouping val="clustered"/>
        <c:varyColors val="0"/>
        <c:ser>
          <c:idx val="3"/>
          <c:order val="0"/>
          <c:tx>
            <c:strRef>
              <c:f>AUX!$K$22</c:f>
              <c:strCache>
                <c:ptCount val="1"/>
                <c:pt idx="0">
                  <c:v>Mulheres (2012)</c:v>
                </c:pt>
              </c:strCache>
            </c:strRef>
          </c:tx>
          <c:spPr>
            <a:solidFill>
              <a:srgbClr val="008080"/>
            </a:solidFill>
            <a:ln w="15875">
              <a:solidFill>
                <a:srgbClr val="008080"/>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AUX!$K$23:$K$40</c:f>
              <c:numCache>
                <c:formatCode>General</c:formatCode>
                <c:ptCount val="18"/>
                <c:pt idx="0">
                  <c:v>2110</c:v>
                </c:pt>
                <c:pt idx="1">
                  <c:v>2297</c:v>
                </c:pt>
                <c:pt idx="2">
                  <c:v>2761</c:v>
                </c:pt>
                <c:pt idx="3">
                  <c:v>2835</c:v>
                </c:pt>
                <c:pt idx="4">
                  <c:v>2753</c:v>
                </c:pt>
                <c:pt idx="5">
                  <c:v>2920</c:v>
                </c:pt>
                <c:pt idx="6">
                  <c:v>3469</c:v>
                </c:pt>
                <c:pt idx="7">
                  <c:v>4118</c:v>
                </c:pt>
                <c:pt idx="8">
                  <c:v>3844</c:v>
                </c:pt>
                <c:pt idx="9">
                  <c:v>4057</c:v>
                </c:pt>
                <c:pt idx="10">
                  <c:v>4149</c:v>
                </c:pt>
                <c:pt idx="11">
                  <c:v>3712</c:v>
                </c:pt>
                <c:pt idx="12">
                  <c:v>3535</c:v>
                </c:pt>
                <c:pt idx="13">
                  <c:v>3550</c:v>
                </c:pt>
                <c:pt idx="14">
                  <c:v>3788</c:v>
                </c:pt>
                <c:pt idx="15">
                  <c:v>4220</c:v>
                </c:pt>
                <c:pt idx="16">
                  <c:v>3351</c:v>
                </c:pt>
                <c:pt idx="17">
                  <c:v>2854</c:v>
                </c:pt>
              </c:numCache>
            </c:numRef>
          </c:val>
        </c:ser>
        <c:ser>
          <c:idx val="1"/>
          <c:order val="1"/>
          <c:tx>
            <c:strRef>
              <c:f>AUX!$J$22</c:f>
              <c:strCache>
                <c:ptCount val="1"/>
                <c:pt idx="0">
                  <c:v>Homens (2012)</c:v>
                </c:pt>
              </c:strCache>
            </c:strRef>
          </c:tx>
          <c:spPr>
            <a:solidFill>
              <a:schemeClr val="accent3">
                <a:lumMod val="40000"/>
                <a:lumOff val="60000"/>
              </a:schemeClr>
            </a:solidFill>
            <a:ln w="12700">
              <a:solidFill>
                <a:schemeClr val="accent3">
                  <a:lumMod val="20000"/>
                  <a:lumOff val="8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AUX!$J$23:$J$40</c:f>
              <c:numCache>
                <c:formatCode>General</c:formatCode>
                <c:ptCount val="18"/>
                <c:pt idx="0">
                  <c:v>-2190</c:v>
                </c:pt>
                <c:pt idx="1">
                  <c:v>-2402</c:v>
                </c:pt>
                <c:pt idx="2">
                  <c:v>-2772</c:v>
                </c:pt>
                <c:pt idx="3">
                  <c:v>-2825</c:v>
                </c:pt>
                <c:pt idx="4">
                  <c:v>-3042</c:v>
                </c:pt>
                <c:pt idx="5">
                  <c:v>-3103</c:v>
                </c:pt>
                <c:pt idx="6">
                  <c:v>-3385</c:v>
                </c:pt>
                <c:pt idx="7">
                  <c:v>-4021</c:v>
                </c:pt>
                <c:pt idx="8">
                  <c:v>-3837</c:v>
                </c:pt>
                <c:pt idx="9">
                  <c:v>-3931</c:v>
                </c:pt>
                <c:pt idx="10">
                  <c:v>-4032</c:v>
                </c:pt>
                <c:pt idx="11">
                  <c:v>-3599</c:v>
                </c:pt>
                <c:pt idx="12">
                  <c:v>-3296</c:v>
                </c:pt>
                <c:pt idx="13">
                  <c:v>-2907</c:v>
                </c:pt>
                <c:pt idx="14">
                  <c:v>-2773</c:v>
                </c:pt>
                <c:pt idx="15">
                  <c:v>-3141</c:v>
                </c:pt>
                <c:pt idx="16">
                  <c:v>-2287</c:v>
                </c:pt>
                <c:pt idx="17">
                  <c:v>-1797</c:v>
                </c:pt>
              </c:numCache>
            </c:numRef>
          </c:val>
        </c:ser>
        <c:ser>
          <c:idx val="0"/>
          <c:order val="2"/>
          <c:tx>
            <c:strRef>
              <c:f>AUX!$I$22</c:f>
              <c:strCache>
                <c:ptCount val="1"/>
                <c:pt idx="0">
                  <c:v>Mulheres (1991)</c:v>
                </c:pt>
              </c:strCache>
            </c:strRef>
          </c:tx>
          <c:spPr>
            <a:noFill/>
            <a:ln w="25400">
              <a:solidFill>
                <a:schemeClr val="accent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AUX!$I$23:$I$40</c:f>
              <c:numCache>
                <c:formatCode>General</c:formatCode>
                <c:ptCount val="18"/>
                <c:pt idx="0">
                  <c:v>2755</c:v>
                </c:pt>
                <c:pt idx="1">
                  <c:v>3507</c:v>
                </c:pt>
                <c:pt idx="2">
                  <c:v>4031</c:v>
                </c:pt>
                <c:pt idx="3">
                  <c:v>4526</c:v>
                </c:pt>
                <c:pt idx="4">
                  <c:v>4193</c:v>
                </c:pt>
                <c:pt idx="5">
                  <c:v>3976</c:v>
                </c:pt>
                <c:pt idx="6">
                  <c:v>4177</c:v>
                </c:pt>
                <c:pt idx="7">
                  <c:v>3770</c:v>
                </c:pt>
                <c:pt idx="8">
                  <c:v>3683</c:v>
                </c:pt>
                <c:pt idx="9">
                  <c:v>3676</c:v>
                </c:pt>
                <c:pt idx="10">
                  <c:v>4190</c:v>
                </c:pt>
                <c:pt idx="11">
                  <c:v>5024</c:v>
                </c:pt>
                <c:pt idx="12">
                  <c:v>5138</c:v>
                </c:pt>
                <c:pt idx="13">
                  <c:v>5080</c:v>
                </c:pt>
                <c:pt idx="14">
                  <c:v>4154</c:v>
                </c:pt>
                <c:pt idx="15">
                  <c:v>3509</c:v>
                </c:pt>
                <c:pt idx="16">
                  <c:v>2491</c:v>
                </c:pt>
                <c:pt idx="17">
                  <c:v>1433</c:v>
                </c:pt>
              </c:numCache>
            </c:numRef>
          </c:val>
        </c:ser>
        <c:ser>
          <c:idx val="2"/>
          <c:order val="3"/>
          <c:tx>
            <c:strRef>
              <c:f>AUX!$H$22</c:f>
              <c:strCache>
                <c:ptCount val="1"/>
                <c:pt idx="0">
                  <c:v>Homens (1991)</c:v>
                </c:pt>
              </c:strCache>
            </c:strRef>
          </c:tx>
          <c:spPr>
            <a:noFill/>
            <a:ln w="25400">
              <a:solidFill>
                <a:schemeClr val="tx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AUX!$H$23:$H$40</c:f>
              <c:numCache>
                <c:formatCode>General</c:formatCode>
                <c:ptCount val="18"/>
                <c:pt idx="0">
                  <c:v>-3078</c:v>
                </c:pt>
                <c:pt idx="1">
                  <c:v>-3678</c:v>
                </c:pt>
                <c:pt idx="2">
                  <c:v>-4196</c:v>
                </c:pt>
                <c:pt idx="3">
                  <c:v>-4697</c:v>
                </c:pt>
                <c:pt idx="4">
                  <c:v>-4400</c:v>
                </c:pt>
                <c:pt idx="5">
                  <c:v>-4152</c:v>
                </c:pt>
                <c:pt idx="6">
                  <c:v>-4153</c:v>
                </c:pt>
                <c:pt idx="7">
                  <c:v>-3862</c:v>
                </c:pt>
                <c:pt idx="8">
                  <c:v>-3531</c:v>
                </c:pt>
                <c:pt idx="9">
                  <c:v>-3308</c:v>
                </c:pt>
                <c:pt idx="10">
                  <c:v>-3578</c:v>
                </c:pt>
                <c:pt idx="11">
                  <c:v>-4412</c:v>
                </c:pt>
                <c:pt idx="12">
                  <c:v>-4557</c:v>
                </c:pt>
                <c:pt idx="13">
                  <c:v>-4573</c:v>
                </c:pt>
                <c:pt idx="14">
                  <c:v>-3387</c:v>
                </c:pt>
                <c:pt idx="15">
                  <c:v>-2814</c:v>
                </c:pt>
                <c:pt idx="16">
                  <c:v>-1726</c:v>
                </c:pt>
                <c:pt idx="17">
                  <c:v>-832</c:v>
                </c:pt>
              </c:numCache>
            </c:numRef>
          </c:val>
        </c:ser>
        <c:dLbls>
          <c:showLegendKey val="0"/>
          <c:showVal val="0"/>
          <c:showCatName val="0"/>
          <c:showSerName val="0"/>
          <c:showPercent val="0"/>
          <c:showBubbleSize val="0"/>
        </c:dLbls>
        <c:gapWidth val="0"/>
        <c:overlap val="100"/>
        <c:axId val="193581056"/>
        <c:axId val="193582592"/>
      </c:barChart>
      <c:catAx>
        <c:axId val="193581056"/>
        <c:scaling>
          <c:orientation val="minMax"/>
        </c:scaling>
        <c:delete val="0"/>
        <c:axPos val="l"/>
        <c:numFmt formatCode="General" sourceLinked="1"/>
        <c:majorTickMark val="none"/>
        <c:minorTickMark val="none"/>
        <c:tickLblPos val="high"/>
        <c:txPr>
          <a:bodyPr rot="0" vert="horz"/>
          <a:lstStyle/>
          <a:p>
            <a:pPr>
              <a:defRPr lang="en-US" sz="800" b="0" i="0" u="none" strike="noStrike" baseline="0">
                <a:solidFill>
                  <a:srgbClr val="333333"/>
                </a:solidFill>
                <a:latin typeface="Arial" pitchFamily="34" charset="0"/>
                <a:ea typeface="Calibri"/>
                <a:cs typeface="Arial" pitchFamily="34" charset="0"/>
              </a:defRPr>
            </a:pPr>
            <a:endParaRPr lang="pt-PT"/>
          </a:p>
        </c:txPr>
        <c:crossAx val="193582592"/>
        <c:crosses val="autoZero"/>
        <c:auto val="1"/>
        <c:lblAlgn val="ctr"/>
        <c:lblOffset val="0"/>
        <c:tickLblSkip val="1"/>
        <c:noMultiLvlLbl val="0"/>
      </c:catAx>
      <c:valAx>
        <c:axId val="193582592"/>
        <c:scaling>
          <c:orientation val="minMax"/>
        </c:scaling>
        <c:delete val="0"/>
        <c:axPos val="b"/>
        <c:majorGridlines>
          <c:spPr>
            <a:ln w="3175">
              <a:solidFill>
                <a:schemeClr val="bg1">
                  <a:lumMod val="95000"/>
                </a:schemeClr>
              </a:solidFill>
            </a:ln>
          </c:spPr>
        </c:majorGridlines>
        <c:title>
          <c:tx>
            <c:rich>
              <a:bodyPr/>
              <a:lstStyle/>
              <a:p>
                <a:pPr>
                  <a:defRPr lang="en-US" sz="900">
                    <a:latin typeface="Arial" pitchFamily="34" charset="0"/>
                    <a:cs typeface="Arial" pitchFamily="34" charset="0"/>
                  </a:defRPr>
                </a:pPr>
                <a:r>
                  <a:rPr lang="en-US" sz="900">
                    <a:latin typeface="Arial" pitchFamily="34" charset="0"/>
                    <a:cs typeface="Arial" pitchFamily="34" charset="0"/>
                  </a:rPr>
                  <a:t>Nº</a:t>
                </a:r>
              </a:p>
            </c:rich>
          </c:tx>
          <c:layout>
            <c:manualLayout>
              <c:xMode val="edge"/>
              <c:yMode val="edge"/>
              <c:x val="0.8590480859010271"/>
              <c:y val="0.84558800151153868"/>
            </c:manualLayout>
          </c:layout>
          <c:overlay val="0"/>
        </c:title>
        <c:numFmt formatCode="#,##0;[Black]#,##0" sourceLinked="0"/>
        <c:majorTickMark val="out"/>
        <c:minorTickMark val="none"/>
        <c:tickLblPos val="nextTo"/>
        <c:txPr>
          <a:bodyPr rot="0" vert="horz"/>
          <a:lstStyle/>
          <a:p>
            <a:pPr>
              <a:defRPr lang="en-US" sz="800" b="0" i="0" u="none" strike="noStrike" baseline="0">
                <a:solidFill>
                  <a:srgbClr val="000000"/>
                </a:solidFill>
                <a:latin typeface="Arial" pitchFamily="34" charset="0"/>
                <a:ea typeface="Calibri"/>
                <a:cs typeface="Arial" pitchFamily="34" charset="0"/>
              </a:defRPr>
            </a:pPr>
            <a:endParaRPr lang="pt-PT"/>
          </a:p>
        </c:txPr>
        <c:crossAx val="193581056"/>
        <c:crosses val="autoZero"/>
        <c:crossBetween val="between"/>
      </c:valAx>
    </c:plotArea>
    <c:legend>
      <c:legendPos val="b"/>
      <c:layout>
        <c:manualLayout>
          <c:xMode val="edge"/>
          <c:yMode val="edge"/>
          <c:x val="0.18034780578898241"/>
          <c:y val="0.87019689092164754"/>
          <c:w val="0.59206685499058376"/>
          <c:h val="0.10241377063706136"/>
        </c:manualLayout>
      </c:layout>
      <c:overlay val="0"/>
      <c:spPr>
        <a:noFill/>
        <a:ln w="6350">
          <a:solidFill>
            <a:schemeClr val="bg1">
              <a:lumMod val="95000"/>
            </a:schemeClr>
          </a:solidFill>
        </a:ln>
      </c:spPr>
      <c:txPr>
        <a:bodyPr/>
        <a:lstStyle/>
        <a:p>
          <a:pPr>
            <a:defRPr lang="en-US" sz="900" b="0" i="0" u="none" strike="noStrike" baseline="0">
              <a:solidFill>
                <a:srgbClr val="000000"/>
              </a:solidFill>
              <a:latin typeface="Arial" pitchFamily="34" charset="0"/>
              <a:ea typeface="Calibri"/>
              <a:cs typeface="Arial" pitchFamily="34" charset="0"/>
            </a:defRPr>
          </a:pPr>
          <a:endParaRPr lang="pt-PT"/>
        </a:p>
      </c:txPr>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50458715596327E-2"/>
          <c:y val="3.2520325203252036E-2"/>
          <c:w val="0.86554875283446764"/>
          <c:h val="0.71156264003584857"/>
        </c:manualLayout>
      </c:layout>
      <c:barChart>
        <c:barDir val="bar"/>
        <c:grouping val="clustered"/>
        <c:varyColors val="0"/>
        <c:ser>
          <c:idx val="0"/>
          <c:order val="0"/>
          <c:spPr>
            <a:solidFill>
              <a:schemeClr val="accent4">
                <a:lumMod val="60000"/>
                <a:lumOff val="40000"/>
              </a:schemeClr>
            </a:solidFill>
          </c:spPr>
          <c:invertIfNegative val="0"/>
          <c:dLbls>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val>
            <c:numRef>
              <c:f>AUX!$AB$228:$AB$231</c:f>
              <c:numCache>
                <c:formatCode>0.0</c:formatCode>
                <c:ptCount val="4"/>
                <c:pt idx="0">
                  <c:v>6.617214787149428</c:v>
                </c:pt>
                <c:pt idx="1">
                  <c:v>2.185565584258395</c:v>
                </c:pt>
                <c:pt idx="2">
                  <c:v>1.2968150223052184</c:v>
                </c:pt>
                <c:pt idx="3">
                  <c:v>0.24034305080056717</c:v>
                </c:pt>
              </c:numCache>
            </c:numRef>
          </c:val>
        </c:ser>
        <c:dLbls>
          <c:showLegendKey val="0"/>
          <c:showVal val="0"/>
          <c:showCatName val="0"/>
          <c:showSerName val="0"/>
          <c:showPercent val="0"/>
          <c:showBubbleSize val="0"/>
        </c:dLbls>
        <c:gapWidth val="50"/>
        <c:axId val="191458688"/>
        <c:axId val="191464576"/>
      </c:barChart>
      <c:catAx>
        <c:axId val="191458688"/>
        <c:scaling>
          <c:orientation val="maxMin"/>
        </c:scaling>
        <c:delete val="1"/>
        <c:axPos val="r"/>
        <c:majorTickMark val="out"/>
        <c:minorTickMark val="none"/>
        <c:tickLblPos val="none"/>
        <c:crossAx val="191464576"/>
        <c:crosses val="autoZero"/>
        <c:auto val="1"/>
        <c:lblAlgn val="ctr"/>
        <c:lblOffset val="100"/>
        <c:noMultiLvlLbl val="0"/>
      </c:catAx>
      <c:valAx>
        <c:axId val="191464576"/>
        <c:scaling>
          <c:orientation val="maxMin"/>
          <c:max val="20"/>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107390589569161"/>
              <c:y val="0.865447916666666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91458688"/>
        <c:crosses val="max"/>
        <c:crossBetween val="between"/>
        <c:majorUnit val="5"/>
      </c:valAx>
    </c:plotArea>
    <c:plotVisOnly val="1"/>
    <c:dispBlanksAs val="gap"/>
    <c:showDLblsOverMax val="0"/>
  </c:chart>
  <c:spPr>
    <a:noFill/>
    <a:ln>
      <a:noFill/>
    </a:ln>
  </c:spPr>
  <c:printSettings>
    <c:headerFooter/>
    <c:pageMargins b="0.75000000000000788" l="0.70000000000000062" r="0.70000000000000062" t="0.75000000000000788"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15986394557815E-2"/>
          <c:y val="3.2520325203252036E-2"/>
          <c:w val="0.86554875283446764"/>
          <c:h val="0.71156264003584857"/>
        </c:manualLayout>
      </c:layout>
      <c:barChart>
        <c:barDir val="bar"/>
        <c:grouping val="clustered"/>
        <c:varyColors val="0"/>
        <c:ser>
          <c:idx val="0"/>
          <c:order val="0"/>
          <c:spPr>
            <a:solidFill>
              <a:schemeClr val="accent4">
                <a:lumMod val="60000"/>
                <a:lumOff val="40000"/>
              </a:schemeClr>
            </a:solidFill>
          </c:spPr>
          <c:invertIfNegative val="0"/>
          <c:dLbls>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val>
            <c:numRef>
              <c:f>AUX!$AC$228:$AC$231</c:f>
              <c:numCache>
                <c:formatCode>0.0</c:formatCode>
                <c:ptCount val="4"/>
                <c:pt idx="0">
                  <c:v>5.7432166422576021</c:v>
                </c:pt>
                <c:pt idx="1">
                  <c:v>2.1165021023290973</c:v>
                </c:pt>
                <c:pt idx="2">
                  <c:v>6.6140690697784291E-2</c:v>
                </c:pt>
                <c:pt idx="3">
                  <c:v>0.19369773704351112</c:v>
                </c:pt>
              </c:numCache>
            </c:numRef>
          </c:val>
        </c:ser>
        <c:dLbls>
          <c:showLegendKey val="0"/>
          <c:showVal val="0"/>
          <c:showCatName val="0"/>
          <c:showSerName val="0"/>
          <c:showPercent val="0"/>
          <c:showBubbleSize val="0"/>
        </c:dLbls>
        <c:gapWidth val="50"/>
        <c:axId val="195626496"/>
        <c:axId val="195628032"/>
      </c:barChart>
      <c:catAx>
        <c:axId val="195626496"/>
        <c:scaling>
          <c:orientation val="maxMin"/>
        </c:scaling>
        <c:delete val="1"/>
        <c:axPos val="l"/>
        <c:majorTickMark val="out"/>
        <c:minorTickMark val="none"/>
        <c:tickLblPos val="none"/>
        <c:crossAx val="195628032"/>
        <c:crosses val="autoZero"/>
        <c:auto val="1"/>
        <c:lblAlgn val="ctr"/>
        <c:lblOffset val="100"/>
        <c:noMultiLvlLbl val="0"/>
      </c:catAx>
      <c:valAx>
        <c:axId val="195628032"/>
        <c:scaling>
          <c:orientation val="minMax"/>
          <c:max val="20"/>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78252777777777749"/>
              <c:y val="0.843399305555555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95626496"/>
        <c:crosses val="max"/>
        <c:crossBetween val="between"/>
        <c:majorUnit val="5"/>
      </c:valAx>
    </c:plotArea>
    <c:plotVisOnly val="1"/>
    <c:dispBlanksAs val="gap"/>
    <c:showDLblsOverMax val="0"/>
  </c:chart>
  <c:spPr>
    <a:ln>
      <a:noFill/>
    </a:ln>
  </c:spPr>
  <c:printSettings>
    <c:headerFooter/>
    <c:pageMargins b="0.7500000000000081" l="0.70000000000000062" r="0.70000000000000062" t="0.750000000000008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0462962962972"/>
          <c:y val="3.5679629629630012E-2"/>
          <c:w val="0.85272500000003848"/>
          <c:h val="0.73476481481484901"/>
        </c:manualLayout>
      </c:layout>
      <c:lineChart>
        <c:grouping val="standard"/>
        <c:varyColors val="0"/>
        <c:ser>
          <c:idx val="0"/>
          <c:order val="0"/>
          <c:tx>
            <c:strRef>
              <c:f>AUX!$A$255</c:f>
              <c:strCache>
                <c:ptCount val="1"/>
                <c:pt idx="0">
                  <c:v>Continente</c:v>
                </c:pt>
              </c:strCache>
            </c:strRef>
          </c:tx>
          <c:spPr>
            <a:ln w="19050">
              <a:solidFill>
                <a:srgbClr val="FF0000"/>
              </a:solidFill>
            </a:ln>
          </c:spPr>
          <c:marker>
            <c:symbol val="none"/>
          </c:marker>
          <c:cat>
            <c:numRef>
              <c:f>AUX!$B$254:$R$254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AUX!$B$255:$R$255</c:f>
              <c:numCache>
                <c:formatCode>0.0</c:formatCode>
                <c:ptCount val="17"/>
                <c:pt idx="0">
                  <c:v>10.591275772433184</c:v>
                </c:pt>
                <c:pt idx="1">
                  <c:v>10.321375458978128</c:v>
                </c:pt>
                <c:pt idx="2">
                  <c:v>10.420296162746913</c:v>
                </c:pt>
                <c:pt idx="3">
                  <c:v>10.546231405673506</c:v>
                </c:pt>
                <c:pt idx="4">
                  <c:v>10.200667728095262</c:v>
                </c:pt>
                <c:pt idx="5">
                  <c:v>10.097142437599212</c:v>
                </c:pt>
                <c:pt idx="6">
                  <c:v>10.162100000785729</c:v>
                </c:pt>
                <c:pt idx="7">
                  <c:v>10.370855888455157</c:v>
                </c:pt>
                <c:pt idx="8">
                  <c:v>9.7096139760912301</c:v>
                </c:pt>
                <c:pt idx="9">
                  <c:v>10.231222140747473</c:v>
                </c:pt>
                <c:pt idx="10">
                  <c:v>9.6872928529785245</c:v>
                </c:pt>
                <c:pt idx="11">
                  <c:v>9.8327011755931615</c:v>
                </c:pt>
                <c:pt idx="12">
                  <c:v>9.8932426349082832</c:v>
                </c:pt>
                <c:pt idx="13">
                  <c:v>9.8786389784332709</c:v>
                </c:pt>
                <c:pt idx="14">
                  <c:v>10.024623390665301</c:v>
                </c:pt>
                <c:pt idx="15">
                  <c:v>9.7528160606764889</c:v>
                </c:pt>
                <c:pt idx="16">
                  <c:v>10.276886047948638</c:v>
                </c:pt>
              </c:numCache>
            </c:numRef>
          </c:val>
          <c:smooth val="0"/>
        </c:ser>
        <c:ser>
          <c:idx val="1"/>
          <c:order val="1"/>
          <c:tx>
            <c:strRef>
              <c:f>AUX!$A$256</c:f>
              <c:strCache>
                <c:ptCount val="1"/>
                <c:pt idx="0">
                  <c:v>ARS Alentejo</c:v>
                </c:pt>
              </c:strCache>
            </c:strRef>
          </c:tx>
          <c:spPr>
            <a:ln w="19050">
              <a:solidFill>
                <a:schemeClr val="tx2">
                  <a:lumMod val="75000"/>
                </a:schemeClr>
              </a:solidFill>
            </a:ln>
          </c:spPr>
          <c:marker>
            <c:symbol val="none"/>
          </c:marker>
          <c:cat>
            <c:numRef>
              <c:f>AUX!$B$254:$R$254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AUX!$B$256:$R$256</c:f>
              <c:numCache>
                <c:formatCode>0.0</c:formatCode>
                <c:ptCount val="17"/>
                <c:pt idx="0">
                  <c:v>14.727910675194034</c:v>
                </c:pt>
                <c:pt idx="1">
                  <c:v>14.183358242442898</c:v>
                </c:pt>
                <c:pt idx="2">
                  <c:v>14.572714367919204</c:v>
                </c:pt>
                <c:pt idx="3">
                  <c:v>14.703730729194334</c:v>
                </c:pt>
                <c:pt idx="4">
                  <c:v>14.09285417629134</c:v>
                </c:pt>
                <c:pt idx="5">
                  <c:v>13.933238202303892</c:v>
                </c:pt>
                <c:pt idx="6">
                  <c:v>14.186549756906388</c:v>
                </c:pt>
                <c:pt idx="7">
                  <c:v>14.974778726109379</c:v>
                </c:pt>
                <c:pt idx="8">
                  <c:v>13.360971947436266</c:v>
                </c:pt>
                <c:pt idx="9">
                  <c:v>14.978331322054995</c:v>
                </c:pt>
                <c:pt idx="10">
                  <c:v>13.502587630477977</c:v>
                </c:pt>
                <c:pt idx="11">
                  <c:v>13.929705849671825</c:v>
                </c:pt>
                <c:pt idx="12">
                  <c:v>14.521944260624398</c:v>
                </c:pt>
                <c:pt idx="13">
                  <c:v>14.300112416172423</c:v>
                </c:pt>
                <c:pt idx="14">
                  <c:v>14.566434978168877</c:v>
                </c:pt>
                <c:pt idx="15">
                  <c:v>14.182613181360386</c:v>
                </c:pt>
                <c:pt idx="16">
                  <c:v>14.857046537338443</c:v>
                </c:pt>
              </c:numCache>
            </c:numRef>
          </c:val>
          <c:smooth val="0"/>
        </c:ser>
        <c:ser>
          <c:idx val="2"/>
          <c:order val="2"/>
          <c:tx>
            <c:strRef>
              <c:f>AUX!$A$257</c:f>
              <c:strCache>
                <c:ptCount val="1"/>
                <c:pt idx="0">
                  <c:v>ULS Norte Alentejano</c:v>
                </c:pt>
              </c:strCache>
            </c:strRef>
          </c:tx>
          <c:spPr>
            <a:ln w="38100">
              <a:solidFill>
                <a:srgbClr val="008080"/>
              </a:solidFill>
            </a:ln>
          </c:spPr>
          <c:marker>
            <c:symbol val="none"/>
          </c:marker>
          <c:cat>
            <c:numRef>
              <c:f>AUX!$B$254:$R$254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AUX!$B$257:$R$257</c:f>
              <c:numCache>
                <c:formatCode>0.0</c:formatCode>
                <c:ptCount val="17"/>
                <c:pt idx="0">
                  <c:v>16.099855976956313</c:v>
                </c:pt>
                <c:pt idx="1">
                  <c:v>15.41631392377661</c:v>
                </c:pt>
                <c:pt idx="2">
                  <c:v>15.387725586856286</c:v>
                </c:pt>
                <c:pt idx="3">
                  <c:v>15.91482908755501</c:v>
                </c:pt>
                <c:pt idx="4">
                  <c:v>15.484337027745388</c:v>
                </c:pt>
                <c:pt idx="5">
                  <c:v>15.714319506098859</c:v>
                </c:pt>
                <c:pt idx="6">
                  <c:v>15.262882760150173</c:v>
                </c:pt>
                <c:pt idx="7">
                  <c:v>16.482444085957262</c:v>
                </c:pt>
                <c:pt idx="8">
                  <c:v>14.671279167184437</c:v>
                </c:pt>
                <c:pt idx="9">
                  <c:v>16.494911916847567</c:v>
                </c:pt>
                <c:pt idx="10">
                  <c:v>14.610106000463167</c:v>
                </c:pt>
                <c:pt idx="11">
                  <c:v>15.250812040287016</c:v>
                </c:pt>
                <c:pt idx="12">
                  <c:v>15.266986789769799</c:v>
                </c:pt>
                <c:pt idx="13">
                  <c:v>15.726705907276404</c:v>
                </c:pt>
                <c:pt idx="14">
                  <c:v>16.032970622973888</c:v>
                </c:pt>
                <c:pt idx="15">
                  <c:v>15.976970133141418</c:v>
                </c:pt>
                <c:pt idx="16">
                  <c:v>16.616599433525021</c:v>
                </c:pt>
              </c:numCache>
            </c:numRef>
          </c:val>
          <c:smooth val="0"/>
        </c:ser>
        <c:dLbls>
          <c:showLegendKey val="0"/>
          <c:showVal val="0"/>
          <c:showCatName val="0"/>
          <c:showSerName val="0"/>
          <c:showPercent val="0"/>
          <c:showBubbleSize val="0"/>
        </c:dLbls>
        <c:marker val="1"/>
        <c:smooth val="0"/>
        <c:axId val="195921024"/>
        <c:axId val="195922560"/>
      </c:lineChart>
      <c:catAx>
        <c:axId val="195921024"/>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95922560"/>
        <c:crosses val="autoZero"/>
        <c:auto val="1"/>
        <c:lblAlgn val="ctr"/>
        <c:lblOffset val="100"/>
        <c:tickLblSkip val="2"/>
        <c:tickMarkSkip val="1"/>
        <c:noMultiLvlLbl val="0"/>
      </c:catAx>
      <c:valAx>
        <c:axId val="195922560"/>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Taxa bruta de mortalidade (/1000 hab)</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95921024"/>
        <c:crosses val="autoZero"/>
        <c:crossBetween val="between"/>
      </c:valAx>
    </c:plotArea>
    <c:legend>
      <c:legendPos val="b"/>
      <c:layout>
        <c:manualLayout>
          <c:xMode val="edge"/>
          <c:yMode val="edge"/>
          <c:x val="1.6211251167133525E-2"/>
          <c:y val="0.896700231481507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16"/>
          <c:h val="0.74588452380952375"/>
        </c:manualLayout>
      </c:layout>
      <c:lineChart>
        <c:grouping val="standard"/>
        <c:varyColors val="0"/>
        <c:ser>
          <c:idx val="1"/>
          <c:order val="0"/>
          <c:tx>
            <c:strRef>
              <c:f>AUX!$A$261</c:f>
              <c:strCache>
                <c:ptCount val="1"/>
                <c:pt idx="0">
                  <c:v>Continente</c:v>
                </c:pt>
              </c:strCache>
            </c:strRef>
          </c:tx>
          <c:spPr>
            <a:ln w="19050">
              <a:solidFill>
                <a:srgbClr val="FF0000"/>
              </a:solidFill>
            </a:ln>
          </c:spPr>
          <c:marker>
            <c:symbol val="none"/>
          </c:marker>
          <c:cat>
            <c:strRef>
              <c:f>AUX!$B$260:$P$260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AUX!$B$261:$P$261</c:f>
              <c:numCache>
                <c:formatCode>0.0</c:formatCode>
                <c:ptCount val="15"/>
                <c:pt idx="0">
                  <c:v>6.2211196121505949</c:v>
                </c:pt>
                <c:pt idx="1">
                  <c:v>5.8287886351023293</c:v>
                </c:pt>
                <c:pt idx="2">
                  <c:v>5.5013411984609597</c:v>
                </c:pt>
                <c:pt idx="3">
                  <c:v>5.173492760755579</c:v>
                </c:pt>
                <c:pt idx="4">
                  <c:v>5.0154121022351354</c:v>
                </c:pt>
                <c:pt idx="5">
                  <c:v>4.6119855532668748</c:v>
                </c:pt>
                <c:pt idx="6">
                  <c:v>4.261439636424293</c:v>
                </c:pt>
                <c:pt idx="7">
                  <c:v>3.7480708458881455</c:v>
                </c:pt>
                <c:pt idx="8">
                  <c:v>3.4818986953485491</c:v>
                </c:pt>
                <c:pt idx="9">
                  <c:v>3.3593505255650573</c:v>
                </c:pt>
                <c:pt idx="10">
                  <c:v>3.3108439439287105</c:v>
                </c:pt>
                <c:pt idx="11">
                  <c:v>3.4136394011835787</c:v>
                </c:pt>
                <c:pt idx="12">
                  <c:v>3.1017498290238121</c:v>
                </c:pt>
                <c:pt idx="13">
                  <c:v>3.0443935667250264</c:v>
                </c:pt>
                <c:pt idx="14">
                  <c:v>2.9435562113063312</c:v>
                </c:pt>
              </c:numCache>
            </c:numRef>
          </c:val>
          <c:smooth val="0"/>
        </c:ser>
        <c:ser>
          <c:idx val="2"/>
          <c:order val="1"/>
          <c:tx>
            <c:strRef>
              <c:f>AUX!$A$262</c:f>
              <c:strCache>
                <c:ptCount val="1"/>
                <c:pt idx="0">
                  <c:v>ARS Alentejo</c:v>
                </c:pt>
              </c:strCache>
            </c:strRef>
          </c:tx>
          <c:spPr>
            <a:ln w="19050">
              <a:solidFill>
                <a:schemeClr val="tx2"/>
              </a:solidFill>
            </a:ln>
          </c:spPr>
          <c:marker>
            <c:symbol val="none"/>
          </c:marker>
          <c:cat>
            <c:strRef>
              <c:f>AUX!$B$260:$P$260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AUX!$B$262:$P$262</c:f>
              <c:numCache>
                <c:formatCode>0.0</c:formatCode>
                <c:ptCount val="15"/>
                <c:pt idx="0">
                  <c:v>4.9566294919454768</c:v>
                </c:pt>
                <c:pt idx="1">
                  <c:v>4.5668617097188529</c:v>
                </c:pt>
                <c:pt idx="2">
                  <c:v>4.6037254763085205</c:v>
                </c:pt>
                <c:pt idx="3">
                  <c:v>4.3199654402764782</c:v>
                </c:pt>
                <c:pt idx="4">
                  <c:v>4.583818393480791</c:v>
                </c:pt>
                <c:pt idx="5">
                  <c:v>4.6449900464498999</c:v>
                </c:pt>
                <c:pt idx="6">
                  <c:v>4.8826701646990234</c:v>
                </c:pt>
                <c:pt idx="7">
                  <c:v>4.4659199062888932</c:v>
                </c:pt>
                <c:pt idx="8">
                  <c:v>3.7982376177453658</c:v>
                </c:pt>
                <c:pt idx="9">
                  <c:v>3.6563071297989032</c:v>
                </c:pt>
                <c:pt idx="10">
                  <c:v>3.8245585482952236</c:v>
                </c:pt>
                <c:pt idx="11">
                  <c:v>4.6625766871165641</c:v>
                </c:pt>
                <c:pt idx="12">
                  <c:v>4.0417104518632287</c:v>
                </c:pt>
                <c:pt idx="13">
                  <c:v>3.3403943294769429</c:v>
                </c:pt>
                <c:pt idx="14">
                  <c:v>2.6289845547157413</c:v>
                </c:pt>
              </c:numCache>
            </c:numRef>
          </c:val>
          <c:smooth val="0"/>
        </c:ser>
        <c:ser>
          <c:idx val="3"/>
          <c:order val="2"/>
          <c:tx>
            <c:strRef>
              <c:f>AUX!$A$263</c:f>
              <c:strCache>
                <c:ptCount val="1"/>
                <c:pt idx="0">
                  <c:v>ULS Norte Alentejano</c:v>
                </c:pt>
              </c:strCache>
            </c:strRef>
          </c:tx>
          <c:spPr>
            <a:ln w="38100">
              <a:solidFill>
                <a:srgbClr val="008080"/>
              </a:solidFill>
            </a:ln>
          </c:spPr>
          <c:marker>
            <c:symbol val="none"/>
          </c:marker>
          <c:cat>
            <c:strRef>
              <c:f>AUX!$B$260:$P$260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AUX!$B$263:$P$263</c:f>
              <c:numCache>
                <c:formatCode>0.0</c:formatCode>
                <c:ptCount val="15"/>
                <c:pt idx="0">
                  <c:v>3.7048471750540286</c:v>
                </c:pt>
                <c:pt idx="1">
                  <c:v>5.394066526820497</c:v>
                </c:pt>
                <c:pt idx="2">
                  <c:v>5.3317535545023702</c:v>
                </c:pt>
                <c:pt idx="3">
                  <c:v>4.1966426858513186</c:v>
                </c:pt>
                <c:pt idx="4">
                  <c:v>3.0921459492888066</c:v>
                </c:pt>
                <c:pt idx="5">
                  <c:v>2.9013539651837523</c:v>
                </c:pt>
                <c:pt idx="6">
                  <c:v>3.6112934996717003</c:v>
                </c:pt>
                <c:pt idx="7">
                  <c:v>4.0093551620447707</c:v>
                </c:pt>
                <c:pt idx="8">
                  <c:v>4.9487451396253093</c:v>
                </c:pt>
                <c:pt idx="9">
                  <c:v>5.6561085972850673</c:v>
                </c:pt>
                <c:pt idx="10">
                  <c:v>5.8846606512357784</c:v>
                </c:pt>
                <c:pt idx="11">
                  <c:v>5.4326736515327898</c:v>
                </c:pt>
                <c:pt idx="12">
                  <c:v>3.3469691335068799</c:v>
                </c:pt>
                <c:pt idx="13">
                  <c:v>2.2463496817671285</c:v>
                </c:pt>
                <c:pt idx="14">
                  <c:v>1.9149751053236308</c:v>
                </c:pt>
              </c:numCache>
            </c:numRef>
          </c:val>
          <c:smooth val="0"/>
        </c:ser>
        <c:dLbls>
          <c:showLegendKey val="0"/>
          <c:showVal val="0"/>
          <c:showCatName val="0"/>
          <c:showSerName val="0"/>
          <c:showPercent val="0"/>
          <c:showBubbleSize val="0"/>
        </c:dLbls>
        <c:marker val="1"/>
        <c:smooth val="0"/>
        <c:axId val="195377408"/>
        <c:axId val="195379200"/>
      </c:lineChart>
      <c:catAx>
        <c:axId val="195377408"/>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5379200"/>
        <c:crosses val="autoZero"/>
        <c:auto val="1"/>
        <c:lblAlgn val="ctr"/>
        <c:lblOffset val="100"/>
        <c:tickLblSkip val="2"/>
        <c:tickMarkSkip val="1"/>
        <c:noMultiLvlLbl val="0"/>
      </c:catAx>
      <c:valAx>
        <c:axId val="195379200"/>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05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377408"/>
        <c:crosses val="autoZero"/>
        <c:crossBetween val="between"/>
        <c:majorUnit val="1"/>
        <c:minorUnit val="0.2"/>
      </c:valAx>
    </c:plotArea>
    <c:legend>
      <c:legendPos val="b"/>
      <c:layout>
        <c:manualLayout>
          <c:xMode val="edge"/>
          <c:yMode val="edge"/>
          <c:x val="1.4246498599439775E-2"/>
          <c:y val="0.92349344506743858"/>
          <c:w val="0.97150676937441638"/>
          <c:h val="5.938559404212808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6"/>
          <c:h val="0.74588452380952375"/>
        </c:manualLayout>
      </c:layout>
      <c:lineChart>
        <c:grouping val="standard"/>
        <c:varyColors val="0"/>
        <c:ser>
          <c:idx val="1"/>
          <c:order val="0"/>
          <c:tx>
            <c:strRef>
              <c:f>AUX!$A$267</c:f>
              <c:strCache>
                <c:ptCount val="1"/>
                <c:pt idx="0">
                  <c:v>Continente</c:v>
                </c:pt>
              </c:strCache>
            </c:strRef>
          </c:tx>
          <c:spPr>
            <a:ln w="19050">
              <a:solidFill>
                <a:srgbClr val="FF0000"/>
              </a:solidFill>
            </a:ln>
          </c:spPr>
          <c:marker>
            <c:symbol val="none"/>
          </c:marker>
          <c:cat>
            <c:strRef>
              <c:f>AUX!$B$266:$P$266</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AUX!$B$267:$P$267</c:f>
              <c:numCache>
                <c:formatCode>0.0</c:formatCode>
                <c:ptCount val="15"/>
                <c:pt idx="0">
                  <c:v>3.8759689922480618</c:v>
                </c:pt>
                <c:pt idx="1">
                  <c:v>3.695700028213817</c:v>
                </c:pt>
                <c:pt idx="2">
                  <c:v>3.4440277221473741</c:v>
                </c:pt>
                <c:pt idx="3">
                  <c:v>3.1776121125956172</c:v>
                </c:pt>
                <c:pt idx="4">
                  <c:v>3.1433981017656079</c:v>
                </c:pt>
                <c:pt idx="5">
                  <c:v>2.9416988934350878</c:v>
                </c:pt>
                <c:pt idx="6">
                  <c:v>2.8325669666040354</c:v>
                </c:pt>
                <c:pt idx="7">
                  <c:v>2.4252223120452712</c:v>
                </c:pt>
                <c:pt idx="8">
                  <c:v>2.2483863178023902</c:v>
                </c:pt>
                <c:pt idx="9">
                  <c:v>2.1029267674916183</c:v>
                </c:pt>
                <c:pt idx="10">
                  <c:v>2.0798457870440825</c:v>
                </c:pt>
                <c:pt idx="11">
                  <c:v>2.177013220532817</c:v>
                </c:pt>
                <c:pt idx="12">
                  <c:v>2.0413520589677874</c:v>
                </c:pt>
                <c:pt idx="13">
                  <c:v>2.1264681490512407</c:v>
                </c:pt>
                <c:pt idx="14">
                  <c:v>2.050238157128788</c:v>
                </c:pt>
              </c:numCache>
            </c:numRef>
          </c:val>
          <c:smooth val="0"/>
        </c:ser>
        <c:ser>
          <c:idx val="2"/>
          <c:order val="1"/>
          <c:tx>
            <c:strRef>
              <c:f>AUX!$A$268</c:f>
              <c:strCache>
                <c:ptCount val="1"/>
                <c:pt idx="0">
                  <c:v>ARS Alentejo</c:v>
                </c:pt>
              </c:strCache>
            </c:strRef>
          </c:tx>
          <c:spPr>
            <a:ln w="19050">
              <a:solidFill>
                <a:schemeClr val="tx2"/>
              </a:solidFill>
            </a:ln>
          </c:spPr>
          <c:marker>
            <c:symbol val="none"/>
          </c:marker>
          <c:cat>
            <c:strRef>
              <c:f>AUX!$B$266:$P$266</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AUX!$B$268:$P$268</c:f>
              <c:numCache>
                <c:formatCode>0.0</c:formatCode>
                <c:ptCount val="15"/>
                <c:pt idx="0">
                  <c:v>3.2801224579050952</c:v>
                </c:pt>
                <c:pt idx="1">
                  <c:v>3.1397174254317113</c:v>
                </c:pt>
                <c:pt idx="2">
                  <c:v>2.6205821942063885</c:v>
                </c:pt>
                <c:pt idx="3">
                  <c:v>2.5919792641658868</c:v>
                </c:pt>
                <c:pt idx="4">
                  <c:v>2.9103608847497093</c:v>
                </c:pt>
                <c:pt idx="5">
                  <c:v>3.1703900317039002</c:v>
                </c:pt>
                <c:pt idx="6">
                  <c:v>3.570908030899286</c:v>
                </c:pt>
                <c:pt idx="7">
                  <c:v>3.221319276667399</c:v>
                </c:pt>
                <c:pt idx="8">
                  <c:v>2.9626253418413855</c:v>
                </c:pt>
                <c:pt idx="9">
                  <c:v>2.3845481281297194</c:v>
                </c:pt>
                <c:pt idx="10">
                  <c:v>2.1970868256164051</c:v>
                </c:pt>
                <c:pt idx="11">
                  <c:v>2.6175869120654394</c:v>
                </c:pt>
                <c:pt idx="12">
                  <c:v>2.263357853043408</c:v>
                </c:pt>
                <c:pt idx="13">
                  <c:v>2.1997718755092066</c:v>
                </c:pt>
                <c:pt idx="14">
                  <c:v>2.1360499507065396</c:v>
                </c:pt>
              </c:numCache>
            </c:numRef>
          </c:val>
          <c:smooth val="0"/>
        </c:ser>
        <c:ser>
          <c:idx val="3"/>
          <c:order val="2"/>
          <c:tx>
            <c:strRef>
              <c:f>AUX!$A$269</c:f>
              <c:strCache>
                <c:ptCount val="1"/>
                <c:pt idx="0">
                  <c:v>ULS Norte Alentejano</c:v>
                </c:pt>
              </c:strCache>
            </c:strRef>
          </c:tx>
          <c:spPr>
            <a:ln w="38100">
              <a:solidFill>
                <a:srgbClr val="008080"/>
              </a:solidFill>
            </a:ln>
          </c:spPr>
          <c:marker>
            <c:symbol val="none"/>
          </c:marker>
          <c:cat>
            <c:strRef>
              <c:f>AUX!$B$266:$P$266</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AUX!$B$269:$P$269</c:f>
              <c:numCache>
                <c:formatCode>0.0</c:formatCode>
                <c:ptCount val="15"/>
                <c:pt idx="0">
                  <c:v>2.7786353812905218</c:v>
                </c:pt>
                <c:pt idx="1">
                  <c:v>3.5960443512136648</c:v>
                </c:pt>
                <c:pt idx="2">
                  <c:v>3.5545023696682461</c:v>
                </c:pt>
                <c:pt idx="3">
                  <c:v>2.9976019184652278</c:v>
                </c:pt>
                <c:pt idx="4">
                  <c:v>2.4737167594310452</c:v>
                </c:pt>
                <c:pt idx="5">
                  <c:v>2.256608639587363</c:v>
                </c:pt>
                <c:pt idx="6">
                  <c:v>2.9546946815495732</c:v>
                </c:pt>
                <c:pt idx="7">
                  <c:v>3.0070163715335783</c:v>
                </c:pt>
                <c:pt idx="8">
                  <c:v>3.8882997525627432</c:v>
                </c:pt>
                <c:pt idx="9">
                  <c:v>3.7707390648567118</c:v>
                </c:pt>
                <c:pt idx="10">
                  <c:v>3.9231071008238523</c:v>
                </c:pt>
                <c:pt idx="11">
                  <c:v>3.4924330616996508</c:v>
                </c:pt>
                <c:pt idx="12">
                  <c:v>2.2313127556712531</c:v>
                </c:pt>
                <c:pt idx="13">
                  <c:v>1.4975664545114191</c:v>
                </c:pt>
                <c:pt idx="14">
                  <c:v>1.1489850631941785</c:v>
                </c:pt>
              </c:numCache>
            </c:numRef>
          </c:val>
          <c:smooth val="0"/>
        </c:ser>
        <c:dLbls>
          <c:showLegendKey val="0"/>
          <c:showVal val="0"/>
          <c:showCatName val="0"/>
          <c:showSerName val="0"/>
          <c:showPercent val="0"/>
          <c:showBubbleSize val="0"/>
        </c:dLbls>
        <c:marker val="1"/>
        <c:smooth val="0"/>
        <c:axId val="195414656"/>
        <c:axId val="195420544"/>
      </c:lineChart>
      <c:catAx>
        <c:axId val="19541465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5420544"/>
        <c:crosses val="autoZero"/>
        <c:auto val="1"/>
        <c:lblAlgn val="ctr"/>
        <c:lblOffset val="100"/>
        <c:tickLblSkip val="2"/>
        <c:tickMarkSkip val="1"/>
        <c:noMultiLvlLbl val="0"/>
      </c:catAx>
      <c:valAx>
        <c:axId val="195420544"/>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07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414656"/>
        <c:crosses val="autoZero"/>
        <c:crossBetween val="between"/>
        <c:majorUnit val="1"/>
        <c:minorUnit val="0.2"/>
      </c:valAx>
    </c:plotArea>
    <c:legend>
      <c:legendPos val="b"/>
      <c:layout>
        <c:manualLayout>
          <c:xMode val="edge"/>
          <c:yMode val="edge"/>
          <c:x val="1.4246498599439775E-2"/>
          <c:y val="0.92349344506743858"/>
          <c:w val="0.97150676937441638"/>
          <c:h val="5.93855940421281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6"/>
          <c:h val="0.74588452380952375"/>
        </c:manualLayout>
      </c:layout>
      <c:lineChart>
        <c:grouping val="standard"/>
        <c:varyColors val="0"/>
        <c:ser>
          <c:idx val="1"/>
          <c:order val="0"/>
          <c:tx>
            <c:strRef>
              <c:f>AUX!$A$273</c:f>
              <c:strCache>
                <c:ptCount val="1"/>
                <c:pt idx="0">
                  <c:v>Continente</c:v>
                </c:pt>
              </c:strCache>
            </c:strRef>
          </c:tx>
          <c:spPr>
            <a:ln w="19050">
              <a:solidFill>
                <a:srgbClr val="FF0000"/>
              </a:solidFill>
            </a:ln>
          </c:spPr>
          <c:marker>
            <c:symbol val="none"/>
          </c:marker>
          <c:cat>
            <c:strRef>
              <c:f>AUX!$B$272:$P$272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AUX!$B$273:$P$273</c:f>
              <c:numCache>
                <c:formatCode>0.0</c:formatCode>
                <c:ptCount val="15"/>
                <c:pt idx="0">
                  <c:v>2.843850213367674</c:v>
                </c:pt>
                <c:pt idx="1">
                  <c:v>2.6787624365576663</c:v>
                </c:pt>
                <c:pt idx="2">
                  <c:v>2.5792278095376813</c:v>
                </c:pt>
                <c:pt idx="3">
                  <c:v>2.3573871886942626</c:v>
                </c:pt>
                <c:pt idx="4">
                  <c:v>2.3476397074292126</c:v>
                </c:pt>
                <c:pt idx="5">
                  <c:v>2.2093903765312257</c:v>
                </c:pt>
                <c:pt idx="6">
                  <c:v>2.0835103687687462</c:v>
                </c:pt>
                <c:pt idx="7">
                  <c:v>1.7510168998693127</c:v>
                </c:pt>
                <c:pt idx="8">
                  <c:v>1.5859444854164899</c:v>
                </c:pt>
                <c:pt idx="9">
                  <c:v>1.5530330802711474</c:v>
                </c:pt>
                <c:pt idx="10">
                  <c:v>1.5286021069006916</c:v>
                </c:pt>
                <c:pt idx="11">
                  <c:v>1.5466438861063843</c:v>
                </c:pt>
                <c:pt idx="12">
                  <c:v>1.3988960810185345</c:v>
                </c:pt>
                <c:pt idx="13">
                  <c:v>1.3999248647920668</c:v>
                </c:pt>
                <c:pt idx="14">
                  <c:v>1.3619439186641233</c:v>
                </c:pt>
              </c:numCache>
            </c:numRef>
          </c:val>
          <c:smooth val="0"/>
        </c:ser>
        <c:ser>
          <c:idx val="2"/>
          <c:order val="1"/>
          <c:tx>
            <c:strRef>
              <c:f>AUX!$A$274</c:f>
              <c:strCache>
                <c:ptCount val="1"/>
                <c:pt idx="0">
                  <c:v>ARS Alentejo</c:v>
                </c:pt>
              </c:strCache>
            </c:strRef>
          </c:tx>
          <c:spPr>
            <a:ln w="19050">
              <a:solidFill>
                <a:schemeClr val="tx2"/>
              </a:solidFill>
            </a:ln>
          </c:spPr>
          <c:marker>
            <c:symbol val="none"/>
          </c:marker>
          <c:cat>
            <c:strRef>
              <c:f>AUX!$B$272:$P$272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AUX!$B$274:$P$274</c:f>
              <c:numCache>
                <c:formatCode>0.0</c:formatCode>
                <c:ptCount val="15"/>
                <c:pt idx="0">
                  <c:v>1.8222902543917197</c:v>
                </c:pt>
                <c:pt idx="1">
                  <c:v>1.7839303553589267</c:v>
                </c:pt>
                <c:pt idx="2">
                  <c:v>1.8414901905234082</c:v>
                </c:pt>
                <c:pt idx="3">
                  <c:v>1.8719850241198071</c:v>
                </c:pt>
                <c:pt idx="4">
                  <c:v>2.037252619324796</c:v>
                </c:pt>
                <c:pt idx="5">
                  <c:v>2.2856300228563002</c:v>
                </c:pt>
                <c:pt idx="6">
                  <c:v>2.6963999416994606</c:v>
                </c:pt>
                <c:pt idx="7">
                  <c:v>2.6356248627278718</c:v>
                </c:pt>
                <c:pt idx="8">
                  <c:v>2.4308720753570343</c:v>
                </c:pt>
                <c:pt idx="9">
                  <c:v>1.9076385025037754</c:v>
                </c:pt>
                <c:pt idx="10">
                  <c:v>1.8715924810806412</c:v>
                </c:pt>
                <c:pt idx="11">
                  <c:v>2.2085889570552149</c:v>
                </c:pt>
                <c:pt idx="12">
                  <c:v>1.9400210168943497</c:v>
                </c:pt>
                <c:pt idx="13">
                  <c:v>1.7924067133778718</c:v>
                </c:pt>
                <c:pt idx="14">
                  <c:v>1.807426881367072</c:v>
                </c:pt>
              </c:numCache>
            </c:numRef>
          </c:val>
          <c:smooth val="0"/>
        </c:ser>
        <c:ser>
          <c:idx val="3"/>
          <c:order val="2"/>
          <c:tx>
            <c:strRef>
              <c:f>AUX!$A$275</c:f>
              <c:strCache>
                <c:ptCount val="1"/>
                <c:pt idx="0">
                  <c:v>ULS Norte Alentejano</c:v>
                </c:pt>
              </c:strCache>
            </c:strRef>
          </c:tx>
          <c:spPr>
            <a:ln w="38100">
              <a:solidFill>
                <a:srgbClr val="008080"/>
              </a:solidFill>
            </a:ln>
          </c:spPr>
          <c:marker>
            <c:symbol val="none"/>
          </c:marker>
          <c:cat>
            <c:strRef>
              <c:f>AUX!$B$272:$P$272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AUX!$B$275:$P$275</c:f>
              <c:numCache>
                <c:formatCode>0.0</c:formatCode>
                <c:ptCount val="15"/>
                <c:pt idx="0">
                  <c:v>1.2349490583513429</c:v>
                </c:pt>
                <c:pt idx="1">
                  <c:v>1.4983518130056939</c:v>
                </c:pt>
                <c:pt idx="2">
                  <c:v>2.3696682464454977</c:v>
                </c:pt>
                <c:pt idx="3">
                  <c:v>2.0983213429256593</c:v>
                </c:pt>
                <c:pt idx="4">
                  <c:v>2.1645021645021645</c:v>
                </c:pt>
                <c:pt idx="5">
                  <c:v>1.9342359767891684</c:v>
                </c:pt>
                <c:pt idx="6">
                  <c:v>1.969796454366382</c:v>
                </c:pt>
                <c:pt idx="7">
                  <c:v>2.3387905111927831</c:v>
                </c:pt>
                <c:pt idx="8">
                  <c:v>2.4743725698126546</c:v>
                </c:pt>
                <c:pt idx="9">
                  <c:v>3.0165912518853695</c:v>
                </c:pt>
                <c:pt idx="10">
                  <c:v>3.1384856806590817</c:v>
                </c:pt>
                <c:pt idx="11">
                  <c:v>3.1043849437330229</c:v>
                </c:pt>
                <c:pt idx="12">
                  <c:v>1.859427296392711</c:v>
                </c:pt>
                <c:pt idx="13">
                  <c:v>1.1231748408835642</c:v>
                </c:pt>
                <c:pt idx="14">
                  <c:v>1.1489850631941785</c:v>
                </c:pt>
              </c:numCache>
            </c:numRef>
          </c:val>
          <c:smooth val="0"/>
        </c:ser>
        <c:dLbls>
          <c:showLegendKey val="0"/>
          <c:showVal val="0"/>
          <c:showCatName val="0"/>
          <c:showSerName val="0"/>
          <c:showPercent val="0"/>
          <c:showBubbleSize val="0"/>
        </c:dLbls>
        <c:marker val="1"/>
        <c:smooth val="0"/>
        <c:axId val="195485696"/>
        <c:axId val="195487232"/>
      </c:lineChart>
      <c:catAx>
        <c:axId val="19548569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5487232"/>
        <c:crosses val="autoZero"/>
        <c:auto val="1"/>
        <c:lblAlgn val="ctr"/>
        <c:lblOffset val="100"/>
        <c:tickLblSkip val="2"/>
        <c:tickMarkSkip val="1"/>
        <c:noMultiLvlLbl val="0"/>
      </c:catAx>
      <c:valAx>
        <c:axId val="195487232"/>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07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485696"/>
        <c:crosses val="autoZero"/>
        <c:crossBetween val="between"/>
        <c:majorUnit val="1"/>
        <c:minorUnit val="0.2"/>
      </c:valAx>
    </c:plotArea>
    <c:legend>
      <c:legendPos val="b"/>
      <c:layout>
        <c:manualLayout>
          <c:xMode val="edge"/>
          <c:yMode val="edge"/>
          <c:x val="1.4246498599439775E-2"/>
          <c:y val="0.92349344506743858"/>
          <c:w val="0.97150676937441638"/>
          <c:h val="5.93855940421281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82"/>
          <c:h val="0.74588452380952375"/>
        </c:manualLayout>
      </c:layout>
      <c:lineChart>
        <c:grouping val="standard"/>
        <c:varyColors val="0"/>
        <c:ser>
          <c:idx val="1"/>
          <c:order val="0"/>
          <c:tx>
            <c:strRef>
              <c:f>AUX!$A$279</c:f>
              <c:strCache>
                <c:ptCount val="1"/>
                <c:pt idx="0">
                  <c:v>Continente</c:v>
                </c:pt>
              </c:strCache>
            </c:strRef>
          </c:tx>
          <c:spPr>
            <a:ln w="19050">
              <a:solidFill>
                <a:srgbClr val="FF0000"/>
              </a:solidFill>
            </a:ln>
          </c:spPr>
          <c:marker>
            <c:symbol val="none"/>
          </c:marker>
          <c:cat>
            <c:strRef>
              <c:f>AUX!$B$278:$P$278</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AUX!$B$279:$P$279</c:f>
              <c:numCache>
                <c:formatCode>0.0</c:formatCode>
                <c:ptCount val="15"/>
                <c:pt idx="0">
                  <c:v>2.3451506199025327</c:v>
                </c:pt>
                <c:pt idx="1">
                  <c:v>2.1330886068885122</c:v>
                </c:pt>
                <c:pt idx="2">
                  <c:v>2.0573134763135856</c:v>
                </c:pt>
                <c:pt idx="3">
                  <c:v>1.995880648159962</c:v>
                </c:pt>
                <c:pt idx="4">
                  <c:v>1.872014000469528</c:v>
                </c:pt>
                <c:pt idx="5">
                  <c:v>1.6702866598317871</c:v>
                </c:pt>
                <c:pt idx="6">
                  <c:v>1.4288726698202578</c:v>
                </c:pt>
                <c:pt idx="7">
                  <c:v>1.322848533842875</c:v>
                </c:pt>
                <c:pt idx="8">
                  <c:v>1.2335123775461587</c:v>
                </c:pt>
                <c:pt idx="9">
                  <c:v>1.2564237580734392</c:v>
                </c:pt>
                <c:pt idx="10">
                  <c:v>1.2309981568846278</c:v>
                </c:pt>
                <c:pt idx="11">
                  <c:v>1.2366261806507617</c:v>
                </c:pt>
                <c:pt idx="12">
                  <c:v>1.0603977700560248</c:v>
                </c:pt>
                <c:pt idx="13">
                  <c:v>0.91792541767378566</c:v>
                </c:pt>
                <c:pt idx="14">
                  <c:v>0.8933180541775434</c:v>
                </c:pt>
              </c:numCache>
            </c:numRef>
          </c:val>
          <c:smooth val="0"/>
        </c:ser>
        <c:ser>
          <c:idx val="2"/>
          <c:order val="1"/>
          <c:tx>
            <c:strRef>
              <c:f>AUX!$A$280</c:f>
              <c:strCache>
                <c:ptCount val="1"/>
                <c:pt idx="0">
                  <c:v>ARS Alentejo</c:v>
                </c:pt>
              </c:strCache>
            </c:strRef>
          </c:tx>
          <c:spPr>
            <a:ln w="19050">
              <a:solidFill>
                <a:schemeClr val="tx2"/>
              </a:solidFill>
            </a:ln>
          </c:spPr>
          <c:marker>
            <c:symbol val="none"/>
          </c:marker>
          <c:cat>
            <c:strRef>
              <c:f>AUX!$B$278:$P$278</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AUX!$B$280:$P$280</c:f>
              <c:numCache>
                <c:formatCode>0.0</c:formatCode>
                <c:ptCount val="15"/>
                <c:pt idx="0">
                  <c:v>1.6765070340403818</c:v>
                </c:pt>
                <c:pt idx="1">
                  <c:v>1.4271442842871414</c:v>
                </c:pt>
                <c:pt idx="2">
                  <c:v>1.9831432821021318</c:v>
                </c:pt>
                <c:pt idx="3">
                  <c:v>1.727986176110591</c:v>
                </c:pt>
                <c:pt idx="4">
                  <c:v>1.6734575087310826</c:v>
                </c:pt>
                <c:pt idx="5">
                  <c:v>1.4746000147460001</c:v>
                </c:pt>
                <c:pt idx="6">
                  <c:v>1.3117621337997378</c:v>
                </c:pt>
                <c:pt idx="7">
                  <c:v>1.2446006296214949</c:v>
                </c:pt>
                <c:pt idx="8">
                  <c:v>0.83561227590398057</c:v>
                </c:pt>
                <c:pt idx="9">
                  <c:v>1.2717590016691835</c:v>
                </c:pt>
                <c:pt idx="10">
                  <c:v>1.6274717226788185</c:v>
                </c:pt>
                <c:pt idx="11">
                  <c:v>2.0449897750511248</c:v>
                </c:pt>
                <c:pt idx="12">
                  <c:v>1.7783525988198206</c:v>
                </c:pt>
                <c:pt idx="13">
                  <c:v>1.1406224539677368</c:v>
                </c:pt>
                <c:pt idx="14">
                  <c:v>0.49293460400920147</c:v>
                </c:pt>
              </c:numCache>
            </c:numRef>
          </c:val>
          <c:smooth val="0"/>
        </c:ser>
        <c:ser>
          <c:idx val="3"/>
          <c:order val="2"/>
          <c:tx>
            <c:strRef>
              <c:f>AUX!$A$281</c:f>
              <c:strCache>
                <c:ptCount val="1"/>
                <c:pt idx="0">
                  <c:v>ULS Norte Alentejano</c:v>
                </c:pt>
              </c:strCache>
            </c:strRef>
          </c:tx>
          <c:spPr>
            <a:ln w="38100">
              <a:solidFill>
                <a:srgbClr val="008080"/>
              </a:solidFill>
            </a:ln>
          </c:spPr>
          <c:marker>
            <c:symbol val="none"/>
          </c:marker>
          <c:cat>
            <c:strRef>
              <c:f>AUX!$B$278:$P$278</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AUX!$B$281:$P$281</c:f>
              <c:numCache>
                <c:formatCode>0.0</c:formatCode>
                <c:ptCount val="15"/>
                <c:pt idx="0">
                  <c:v>0.92621179376350715</c:v>
                </c:pt>
                <c:pt idx="1">
                  <c:v>1.7980221756068324</c:v>
                </c:pt>
                <c:pt idx="2">
                  <c:v>1.777251184834123</c:v>
                </c:pt>
                <c:pt idx="3">
                  <c:v>1.199040767386091</c:v>
                </c:pt>
                <c:pt idx="4">
                  <c:v>0.6184291898577613</c:v>
                </c:pt>
                <c:pt idx="5">
                  <c:v>0.64474532559638942</c:v>
                </c:pt>
                <c:pt idx="6">
                  <c:v>0.65659881812212728</c:v>
                </c:pt>
                <c:pt idx="7">
                  <c:v>1.0023387905111927</c:v>
                </c:pt>
                <c:pt idx="8">
                  <c:v>1.0604453870625663</c:v>
                </c:pt>
                <c:pt idx="9">
                  <c:v>1.8853695324283559</c:v>
                </c:pt>
                <c:pt idx="10">
                  <c:v>1.9615535504119261</c:v>
                </c:pt>
                <c:pt idx="11">
                  <c:v>1.9402405898331394</c:v>
                </c:pt>
                <c:pt idx="12">
                  <c:v>1.1156563778356265</c:v>
                </c:pt>
                <c:pt idx="13">
                  <c:v>0.74878322725570956</c:v>
                </c:pt>
                <c:pt idx="14">
                  <c:v>0.76599004212945232</c:v>
                </c:pt>
              </c:numCache>
            </c:numRef>
          </c:val>
          <c:smooth val="0"/>
        </c:ser>
        <c:dLbls>
          <c:showLegendKey val="0"/>
          <c:showVal val="0"/>
          <c:showCatName val="0"/>
          <c:showSerName val="0"/>
          <c:showPercent val="0"/>
          <c:showBubbleSize val="0"/>
        </c:dLbls>
        <c:marker val="1"/>
        <c:smooth val="0"/>
        <c:axId val="195701760"/>
        <c:axId val="195703552"/>
      </c:lineChart>
      <c:catAx>
        <c:axId val="195701760"/>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5703552"/>
        <c:crosses val="autoZero"/>
        <c:auto val="1"/>
        <c:lblAlgn val="ctr"/>
        <c:lblOffset val="100"/>
        <c:tickLblSkip val="2"/>
        <c:tickMarkSkip val="1"/>
        <c:noMultiLvlLbl val="0"/>
      </c:catAx>
      <c:valAx>
        <c:axId val="195703552"/>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099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701760"/>
        <c:crosses val="autoZero"/>
        <c:crossBetween val="between"/>
        <c:majorUnit val="1"/>
        <c:minorUnit val="0.2"/>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82"/>
          <c:h val="0.74588452380952375"/>
        </c:manualLayout>
      </c:layout>
      <c:lineChart>
        <c:grouping val="standard"/>
        <c:varyColors val="0"/>
        <c:ser>
          <c:idx val="1"/>
          <c:order val="0"/>
          <c:tx>
            <c:strRef>
              <c:f>AUX!$A$285</c:f>
              <c:strCache>
                <c:ptCount val="1"/>
                <c:pt idx="0">
                  <c:v>Continente</c:v>
                </c:pt>
              </c:strCache>
            </c:strRef>
          </c:tx>
          <c:spPr>
            <a:ln w="19050">
              <a:solidFill>
                <a:srgbClr val="FF0000"/>
              </a:solidFill>
            </a:ln>
          </c:spPr>
          <c:marker>
            <c:symbol val="none"/>
          </c:marker>
          <c:cat>
            <c:strRef>
              <c:f>AUX!$B$284:$P$284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AUX!$B$285:$P$285</c:f>
              <c:numCache>
                <c:formatCode>0.0</c:formatCode>
                <c:ptCount val="15"/>
                <c:pt idx="0">
                  <c:v>4.2022749488466529</c:v>
                </c:pt>
                <c:pt idx="1">
                  <c:v>3.8513329874237145</c:v>
                </c:pt>
                <c:pt idx="2">
                  <c:v>3.7364869767104403</c:v>
                </c:pt>
                <c:pt idx="3">
                  <c:v>3.5537850535186712</c:v>
                </c:pt>
                <c:pt idx="4">
                  <c:v>3.4636874903153472</c:v>
                </c:pt>
                <c:pt idx="5">
                  <c:v>3.2087122906416181</c:v>
                </c:pt>
                <c:pt idx="6">
                  <c:v>2.9685043570489427</c:v>
                </c:pt>
                <c:pt idx="7">
                  <c:v>2.7594821350616741</c:v>
                </c:pt>
                <c:pt idx="8">
                  <c:v>2.7855697075802643</c:v>
                </c:pt>
                <c:pt idx="9">
                  <c:v>2.8446665824787152</c:v>
                </c:pt>
                <c:pt idx="10">
                  <c:v>2.7688219185473972</c:v>
                </c:pt>
                <c:pt idx="11">
                  <c:v>2.6967511877728958</c:v>
                </c:pt>
                <c:pt idx="12">
                  <c:v>2.5735458776756093</c:v>
                </c:pt>
                <c:pt idx="13">
                  <c:v>2.5029519277679184</c:v>
                </c:pt>
                <c:pt idx="14">
                  <c:v>2.4250924018641071</c:v>
                </c:pt>
              </c:numCache>
            </c:numRef>
          </c:val>
          <c:smooth val="0"/>
        </c:ser>
        <c:ser>
          <c:idx val="2"/>
          <c:order val="1"/>
          <c:tx>
            <c:strRef>
              <c:f>AUX!$A$286</c:f>
              <c:strCache>
                <c:ptCount val="1"/>
                <c:pt idx="0">
                  <c:v>ARS Alentejo</c:v>
                </c:pt>
              </c:strCache>
            </c:strRef>
          </c:tx>
          <c:spPr>
            <a:ln w="19050">
              <a:solidFill>
                <a:schemeClr val="tx2"/>
              </a:solidFill>
            </a:ln>
          </c:spPr>
          <c:marker>
            <c:symbol val="none"/>
          </c:marker>
          <c:cat>
            <c:strRef>
              <c:f>AUX!$B$284:$P$284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AUX!$B$286:$P$286</c:f>
              <c:numCache>
                <c:formatCode>0.0</c:formatCode>
                <c:ptCount val="15"/>
                <c:pt idx="0">
                  <c:v>3.7037037037037037</c:v>
                </c:pt>
                <c:pt idx="1">
                  <c:v>4.4753853804077579</c:v>
                </c:pt>
                <c:pt idx="2">
                  <c:v>4.9333991119881597</c:v>
                </c:pt>
                <c:pt idx="3">
                  <c:v>5.8693006942953261</c:v>
                </c:pt>
                <c:pt idx="4">
                  <c:v>5.4992764109985526</c:v>
                </c:pt>
                <c:pt idx="5">
                  <c:v>4.6965583033683131</c:v>
                </c:pt>
                <c:pt idx="6">
                  <c:v>3.992160847789795</c:v>
                </c:pt>
                <c:pt idx="7">
                  <c:v>3.7925753045000365</c:v>
                </c:pt>
                <c:pt idx="8">
                  <c:v>3.5576413594731662</c:v>
                </c:pt>
                <c:pt idx="9">
                  <c:v>4.3526432415321299</c:v>
                </c:pt>
                <c:pt idx="10">
                  <c:v>3.6484514350575648</c:v>
                </c:pt>
                <c:pt idx="11">
                  <c:v>3.8298565840938723</c:v>
                </c:pt>
                <c:pt idx="12">
                  <c:v>3.4638311583695827</c:v>
                </c:pt>
                <c:pt idx="13">
                  <c:v>3.24833522819555</c:v>
                </c:pt>
                <c:pt idx="14">
                  <c:v>3.8461538461538463</c:v>
                </c:pt>
              </c:numCache>
            </c:numRef>
          </c:val>
          <c:smooth val="0"/>
        </c:ser>
        <c:ser>
          <c:idx val="3"/>
          <c:order val="2"/>
          <c:tx>
            <c:strRef>
              <c:f>AUX!$A$287</c:f>
              <c:strCache>
                <c:ptCount val="1"/>
                <c:pt idx="0">
                  <c:v>ULS Norte Alentejano</c:v>
                </c:pt>
              </c:strCache>
            </c:strRef>
          </c:tx>
          <c:spPr>
            <a:ln w="38100">
              <a:solidFill>
                <a:srgbClr val="008080"/>
              </a:solidFill>
            </a:ln>
          </c:spPr>
          <c:marker>
            <c:symbol val="none"/>
          </c:marker>
          <c:cat>
            <c:strRef>
              <c:f>AUX!$B$284:$P$284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AUX!$B$287:$P$287</c:f>
              <c:numCache>
                <c:formatCode>0.0</c:formatCode>
                <c:ptCount val="15"/>
                <c:pt idx="0">
                  <c:v>5.2211302211302213</c:v>
                </c:pt>
                <c:pt idx="1">
                  <c:v>6.5495683239059241</c:v>
                </c:pt>
                <c:pt idx="2">
                  <c:v>6.474396703943496</c:v>
                </c:pt>
                <c:pt idx="3">
                  <c:v>7.1428571428571423</c:v>
                </c:pt>
                <c:pt idx="4">
                  <c:v>5.8407623731939751</c:v>
                </c:pt>
                <c:pt idx="5">
                  <c:v>4.173354735152488</c:v>
                </c:pt>
                <c:pt idx="6">
                  <c:v>3.2722513089005236</c:v>
                </c:pt>
                <c:pt idx="7">
                  <c:v>2.3333333333333335</c:v>
                </c:pt>
                <c:pt idx="8">
                  <c:v>1.4119308153900458</c:v>
                </c:pt>
                <c:pt idx="9">
                  <c:v>3.0075187969924815</c:v>
                </c:pt>
                <c:pt idx="10">
                  <c:v>4.6856696602889496</c:v>
                </c:pt>
                <c:pt idx="11">
                  <c:v>5.7870370370370363</c:v>
                </c:pt>
                <c:pt idx="12">
                  <c:v>5.1794302626711062</c:v>
                </c:pt>
                <c:pt idx="13">
                  <c:v>2.9861888764464353</c:v>
                </c:pt>
                <c:pt idx="14">
                  <c:v>3.8138825324180012</c:v>
                </c:pt>
              </c:numCache>
            </c:numRef>
          </c:val>
          <c:smooth val="0"/>
        </c:ser>
        <c:dLbls>
          <c:showLegendKey val="0"/>
          <c:showVal val="0"/>
          <c:showCatName val="0"/>
          <c:showSerName val="0"/>
          <c:showPercent val="0"/>
          <c:showBubbleSize val="0"/>
        </c:dLbls>
        <c:marker val="1"/>
        <c:smooth val="0"/>
        <c:axId val="195754240"/>
        <c:axId val="196870144"/>
      </c:lineChart>
      <c:catAx>
        <c:axId val="195754240"/>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6870144"/>
        <c:crosses val="autoZero"/>
        <c:auto val="1"/>
        <c:lblAlgn val="ctr"/>
        <c:lblOffset val="100"/>
        <c:tickLblSkip val="2"/>
        <c:tickMarkSkip val="1"/>
        <c:noMultiLvlLbl val="0"/>
      </c:catAx>
      <c:valAx>
        <c:axId val="196870144"/>
        <c:scaling>
          <c:orientation val="minMax"/>
        </c:scaling>
        <c:delete val="0"/>
        <c:axPos val="l"/>
        <c:majorGridlines>
          <c:spPr>
            <a:ln w="3175">
              <a:solidFill>
                <a:schemeClr val="bg1">
                  <a:lumMod val="95000"/>
                </a:schemeClr>
              </a:solidFill>
            </a:ln>
          </c:spPr>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lang="en-US" sz="900" b="0" i="0" u="none" strike="noStrike" kern="1200" baseline="0">
                    <a:solidFill>
                      <a:sysClr val="windowText" lastClr="000000"/>
                    </a:solidFill>
                    <a:latin typeface="Arial" pitchFamily="34" charset="0"/>
                    <a:ea typeface="+mn-ea"/>
                    <a:cs typeface="Arial" pitchFamily="34" charset="0"/>
                  </a:defRPr>
                </a:pPr>
                <a:r>
                  <a:rPr lang="en-US" sz="900" b="0" i="0" baseline="0"/>
                  <a:t>/1000 (nv+fm 28+ sem)</a:t>
                </a:r>
              </a:p>
            </c:rich>
          </c:tx>
          <c:layout>
            <c:manualLayout>
              <c:xMode val="edge"/>
              <c:yMode val="edge"/>
              <c:x val="2.6548672566373099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5754240"/>
        <c:crosses val="autoZero"/>
        <c:crossBetween val="between"/>
        <c:majorUnit val="1"/>
        <c:minorUnit val="0.2"/>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104"/>
          <c:h val="0.74588452380952375"/>
        </c:manualLayout>
      </c:layout>
      <c:lineChart>
        <c:grouping val="standard"/>
        <c:varyColors val="0"/>
        <c:ser>
          <c:idx val="1"/>
          <c:order val="0"/>
          <c:tx>
            <c:strRef>
              <c:f>AUX!$A$291</c:f>
              <c:strCache>
                <c:ptCount val="1"/>
                <c:pt idx="0">
                  <c:v>Continente</c:v>
                </c:pt>
              </c:strCache>
            </c:strRef>
          </c:tx>
          <c:spPr>
            <a:ln w="19050">
              <a:solidFill>
                <a:srgbClr val="FF0000"/>
              </a:solidFill>
            </a:ln>
          </c:spPr>
          <c:marker>
            <c:symbol val="none"/>
          </c:marker>
          <c:cat>
            <c:strRef>
              <c:f>AUX!$B$290:$P$290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AUX!$B$291:$P$291</c:f>
              <c:numCache>
                <c:formatCode>0.0</c:formatCode>
                <c:ptCount val="15"/>
                <c:pt idx="0">
                  <c:v>7.0341745217044203</c:v>
                </c:pt>
                <c:pt idx="1">
                  <c:v>6.5197786178439951</c:v>
                </c:pt>
                <c:pt idx="2">
                  <c:v>6.3060775351278151</c:v>
                </c:pt>
                <c:pt idx="3">
                  <c:v>5.9027945948563953</c:v>
                </c:pt>
                <c:pt idx="4">
                  <c:v>5.8031957074581699</c:v>
                </c:pt>
                <c:pt idx="5">
                  <c:v>5.4110133691168434</c:v>
                </c:pt>
                <c:pt idx="6">
                  <c:v>5.0458298162100421</c:v>
                </c:pt>
                <c:pt idx="7">
                  <c:v>4.5056671350776067</c:v>
                </c:pt>
                <c:pt idx="8">
                  <c:v>4.3670964340802731</c:v>
                </c:pt>
                <c:pt idx="9">
                  <c:v>4.3932818014449309</c:v>
                </c:pt>
                <c:pt idx="10">
                  <c:v>4.2931915984297637</c:v>
                </c:pt>
                <c:pt idx="11">
                  <c:v>4.2392241601423608</c:v>
                </c:pt>
                <c:pt idx="12">
                  <c:v>3.968841835451542</c:v>
                </c:pt>
                <c:pt idx="13">
                  <c:v>3.8993728479209233</c:v>
                </c:pt>
                <c:pt idx="14">
                  <c:v>3.7837423256867164</c:v>
                </c:pt>
              </c:numCache>
            </c:numRef>
          </c:val>
          <c:smooth val="0"/>
        </c:ser>
        <c:ser>
          <c:idx val="2"/>
          <c:order val="1"/>
          <c:tx>
            <c:strRef>
              <c:f>AUX!$A$292</c:f>
              <c:strCache>
                <c:ptCount val="1"/>
                <c:pt idx="0">
                  <c:v>ARS Alentejo</c:v>
                </c:pt>
              </c:strCache>
            </c:strRef>
          </c:tx>
          <c:spPr>
            <a:ln w="19050">
              <a:solidFill>
                <a:schemeClr val="tx2"/>
              </a:solidFill>
            </a:ln>
          </c:spPr>
          <c:marker>
            <c:symbol val="none"/>
          </c:marker>
          <c:cat>
            <c:strRef>
              <c:f>AUX!$B$290:$P$290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AUX!$B$292:$P$292</c:f>
              <c:numCache>
                <c:formatCode>0.0</c:formatCode>
                <c:ptCount val="15"/>
                <c:pt idx="0">
                  <c:v>5.5192447349310099</c:v>
                </c:pt>
                <c:pt idx="1">
                  <c:v>6.2513319599346451</c:v>
                </c:pt>
                <c:pt idx="2">
                  <c:v>6.7658044964409054</c:v>
                </c:pt>
                <c:pt idx="3">
                  <c:v>7.7302984754133561</c:v>
                </c:pt>
                <c:pt idx="4">
                  <c:v>7.5253256150506509</c:v>
                </c:pt>
                <c:pt idx="5">
                  <c:v>6.9714537315623391</c:v>
                </c:pt>
                <c:pt idx="6">
                  <c:v>6.67779632721202</c:v>
                </c:pt>
                <c:pt idx="7">
                  <c:v>6.4182043614616004</c:v>
                </c:pt>
                <c:pt idx="8">
                  <c:v>5.9798652637953227</c:v>
                </c:pt>
                <c:pt idx="9">
                  <c:v>6.2519784742006959</c:v>
                </c:pt>
                <c:pt idx="10">
                  <c:v>5.5132155018647646</c:v>
                </c:pt>
                <c:pt idx="11">
                  <c:v>6.0299869621903515</c:v>
                </c:pt>
                <c:pt idx="12">
                  <c:v>5.3971322700177211</c:v>
                </c:pt>
                <c:pt idx="13">
                  <c:v>5.0349196037031021</c:v>
                </c:pt>
                <c:pt idx="14">
                  <c:v>5.6469432850478762</c:v>
                </c:pt>
              </c:numCache>
            </c:numRef>
          </c:val>
          <c:smooth val="0"/>
        </c:ser>
        <c:ser>
          <c:idx val="3"/>
          <c:order val="2"/>
          <c:tx>
            <c:strRef>
              <c:f>AUX!$A$293</c:f>
              <c:strCache>
                <c:ptCount val="1"/>
                <c:pt idx="0">
                  <c:v>ULS Norte Alentejano</c:v>
                </c:pt>
              </c:strCache>
            </c:strRef>
          </c:tx>
          <c:spPr>
            <a:ln w="38100">
              <a:solidFill>
                <a:srgbClr val="008080"/>
              </a:solidFill>
            </a:ln>
          </c:spPr>
          <c:marker>
            <c:symbol val="none"/>
          </c:marker>
          <c:cat>
            <c:strRef>
              <c:f>AUX!$B$290:$P$290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AUX!$B$293:$P$293</c:f>
              <c:numCache>
                <c:formatCode>0.0</c:formatCode>
                <c:ptCount val="15"/>
                <c:pt idx="0">
                  <c:v>6.4496314496314495</c:v>
                </c:pt>
                <c:pt idx="1">
                  <c:v>8.0381065793390878</c:v>
                </c:pt>
                <c:pt idx="2">
                  <c:v>8.8287227781047672</c:v>
                </c:pt>
                <c:pt idx="3">
                  <c:v>9.2261904761904763</c:v>
                </c:pt>
                <c:pt idx="4">
                  <c:v>7.9926221948970184</c:v>
                </c:pt>
                <c:pt idx="5">
                  <c:v>6.0995184590690208</c:v>
                </c:pt>
                <c:pt idx="6">
                  <c:v>5.2356020942408383</c:v>
                </c:pt>
                <c:pt idx="7">
                  <c:v>4.666666666666667</c:v>
                </c:pt>
                <c:pt idx="8">
                  <c:v>3.882809742322626</c:v>
                </c:pt>
                <c:pt idx="9">
                  <c:v>6.015037593984963</c:v>
                </c:pt>
                <c:pt idx="10">
                  <c:v>7.8094494338149154</c:v>
                </c:pt>
                <c:pt idx="11">
                  <c:v>8.8734567901234556</c:v>
                </c:pt>
                <c:pt idx="12">
                  <c:v>7.0292267850536438</c:v>
                </c:pt>
                <c:pt idx="13">
                  <c:v>4.1060097051138484</c:v>
                </c:pt>
                <c:pt idx="14">
                  <c:v>4.9599389545974812</c:v>
                </c:pt>
              </c:numCache>
            </c:numRef>
          </c:val>
          <c:smooth val="0"/>
        </c:ser>
        <c:dLbls>
          <c:showLegendKey val="0"/>
          <c:showVal val="0"/>
          <c:showCatName val="0"/>
          <c:showSerName val="0"/>
          <c:showPercent val="0"/>
          <c:showBubbleSize val="0"/>
        </c:dLbls>
        <c:marker val="1"/>
        <c:smooth val="0"/>
        <c:axId val="196888064"/>
        <c:axId val="196889600"/>
      </c:lineChart>
      <c:catAx>
        <c:axId val="196888064"/>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6889600"/>
        <c:crosses val="autoZero"/>
        <c:auto val="1"/>
        <c:lblAlgn val="ctr"/>
        <c:lblOffset val="100"/>
        <c:tickLblSkip val="2"/>
        <c:tickMarkSkip val="1"/>
        <c:noMultiLvlLbl val="0"/>
      </c:catAx>
      <c:valAx>
        <c:axId val="196889600"/>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i="0" baseline="0"/>
                  <a:t>/1000 (nv+fm 28+ sem)</a:t>
                </a:r>
              </a:p>
            </c:rich>
          </c:tx>
          <c:layout>
            <c:manualLayout>
              <c:xMode val="edge"/>
              <c:yMode val="edge"/>
              <c:x val="2.6548672566373121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6888064"/>
        <c:crosses val="autoZero"/>
        <c:crossBetween val="between"/>
        <c:majorUnit val="1"/>
        <c:minorUnit val="0.2"/>
      </c:valAx>
    </c:plotArea>
    <c:legend>
      <c:legendPos val="b"/>
      <c:layout>
        <c:manualLayout>
          <c:xMode val="edge"/>
          <c:yMode val="edge"/>
          <c:x val="1.4246498599439775E-2"/>
          <c:y val="0.92349344506743858"/>
          <c:w val="0.97150676937441638"/>
          <c:h val="5.9385594042128224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13912429378549"/>
          <c:y val="7.565856481481481E-2"/>
          <c:w val="0.87610922787193979"/>
          <c:h val="0.7164864969136"/>
        </c:manualLayout>
      </c:layout>
      <c:lineChart>
        <c:grouping val="standard"/>
        <c:varyColors val="0"/>
        <c:ser>
          <c:idx val="1"/>
          <c:order val="0"/>
          <c:tx>
            <c:strRef>
              <c:f>AUX!$A$237</c:f>
              <c:strCache>
                <c:ptCount val="1"/>
                <c:pt idx="0">
                  <c:v>Continente</c:v>
                </c:pt>
              </c:strCache>
            </c:strRef>
          </c:tx>
          <c:spPr>
            <a:ln w="19050">
              <a:solidFill>
                <a:srgbClr val="FF0000"/>
              </a:solidFill>
            </a:ln>
          </c:spPr>
          <c:marker>
            <c:symbol val="none"/>
          </c:marker>
          <c:cat>
            <c:strRef>
              <c:f>AUX!$B$236:$L$236</c:f>
              <c:strCache>
                <c:ptCount val="11"/>
                <c:pt idx="0">
                  <c:v>00-02</c:v>
                </c:pt>
                <c:pt idx="1">
                  <c:v>01-03</c:v>
                </c:pt>
                <c:pt idx="2">
                  <c:v>02-04</c:v>
                </c:pt>
                <c:pt idx="3">
                  <c:v>03-05</c:v>
                </c:pt>
                <c:pt idx="4">
                  <c:v>04-06</c:v>
                </c:pt>
                <c:pt idx="5">
                  <c:v>05-07</c:v>
                </c:pt>
                <c:pt idx="6">
                  <c:v>06-08</c:v>
                </c:pt>
                <c:pt idx="7">
                  <c:v>07-09</c:v>
                </c:pt>
                <c:pt idx="8">
                  <c:v>08-10</c:v>
                </c:pt>
                <c:pt idx="9">
                  <c:v>09-11</c:v>
                </c:pt>
                <c:pt idx="10">
                  <c:v>10-12</c:v>
                </c:pt>
              </c:strCache>
            </c:strRef>
          </c:cat>
          <c:val>
            <c:numRef>
              <c:f>AUX!$B$237:$L$237</c:f>
              <c:numCache>
                <c:formatCode>0.0</c:formatCode>
                <c:ptCount val="11"/>
                <c:pt idx="0">
                  <c:v>6.027031394345542</c:v>
                </c:pt>
                <c:pt idx="1">
                  <c:v>6.3536333409161028</c:v>
                </c:pt>
                <c:pt idx="2">
                  <c:v>6.7345853279325727</c:v>
                </c:pt>
                <c:pt idx="3">
                  <c:v>6.7775217998408746</c:v>
                </c:pt>
                <c:pt idx="4">
                  <c:v>7.1021596256387838</c:v>
                </c:pt>
                <c:pt idx="5">
                  <c:v>7.8368182151450725</c:v>
                </c:pt>
                <c:pt idx="6">
                  <c:v>8.6653477400700041</c:v>
                </c:pt>
                <c:pt idx="7">
                  <c:v>8.9602006159018419</c:v>
                </c:pt>
                <c:pt idx="8">
                  <c:v>8.5187590237432396</c:v>
                </c:pt>
                <c:pt idx="9">
                  <c:v>8.0206834468631047</c:v>
                </c:pt>
                <c:pt idx="10">
                  <c:v>7.6956871933806834</c:v>
                </c:pt>
              </c:numCache>
            </c:numRef>
          </c:val>
          <c:smooth val="0"/>
        </c:ser>
        <c:ser>
          <c:idx val="2"/>
          <c:order val="1"/>
          <c:tx>
            <c:strRef>
              <c:f>AUX!$A$238</c:f>
              <c:strCache>
                <c:ptCount val="1"/>
                <c:pt idx="0">
                  <c:v>ARS Alentejo</c:v>
                </c:pt>
              </c:strCache>
            </c:strRef>
          </c:tx>
          <c:spPr>
            <a:ln w="19050">
              <a:solidFill>
                <a:schemeClr val="tx2"/>
              </a:solidFill>
            </a:ln>
          </c:spPr>
          <c:marker>
            <c:symbol val="none"/>
          </c:marker>
          <c:cat>
            <c:strRef>
              <c:f>AUX!$B$236:$L$236</c:f>
              <c:strCache>
                <c:ptCount val="11"/>
                <c:pt idx="0">
                  <c:v>00-02</c:v>
                </c:pt>
                <c:pt idx="1">
                  <c:v>01-03</c:v>
                </c:pt>
                <c:pt idx="2">
                  <c:v>02-04</c:v>
                </c:pt>
                <c:pt idx="3">
                  <c:v>03-05</c:v>
                </c:pt>
                <c:pt idx="4">
                  <c:v>04-06</c:v>
                </c:pt>
                <c:pt idx="5">
                  <c:v>05-07</c:v>
                </c:pt>
                <c:pt idx="6">
                  <c:v>06-08</c:v>
                </c:pt>
                <c:pt idx="7">
                  <c:v>07-09</c:v>
                </c:pt>
                <c:pt idx="8">
                  <c:v>08-10</c:v>
                </c:pt>
                <c:pt idx="9">
                  <c:v>09-11</c:v>
                </c:pt>
                <c:pt idx="10">
                  <c:v>10-12</c:v>
                </c:pt>
              </c:strCache>
            </c:strRef>
          </c:cat>
          <c:val>
            <c:numRef>
              <c:f>AUX!$B$238:$L$238</c:f>
              <c:numCache>
                <c:formatCode>0.0</c:formatCode>
                <c:ptCount val="11"/>
                <c:pt idx="0">
                  <c:v>6.257275902211874</c:v>
                </c:pt>
                <c:pt idx="1">
                  <c:v>6.4366290643662909</c:v>
                </c:pt>
                <c:pt idx="2">
                  <c:v>6.7118495846086574</c:v>
                </c:pt>
                <c:pt idx="3">
                  <c:v>6.8526246430924669</c:v>
                </c:pt>
                <c:pt idx="4">
                  <c:v>7.0723184442418718</c:v>
                </c:pt>
                <c:pt idx="5">
                  <c:v>8.1154121294014772</c:v>
                </c:pt>
                <c:pt idx="6">
                  <c:v>8.5686386199039788</c:v>
                </c:pt>
                <c:pt idx="7">
                  <c:v>8.8016359918200404</c:v>
                </c:pt>
                <c:pt idx="8">
                  <c:v>8.1157545873413639</c:v>
                </c:pt>
                <c:pt idx="9">
                  <c:v>7.4629297702460491</c:v>
                </c:pt>
                <c:pt idx="10">
                  <c:v>7.089460280949643</c:v>
                </c:pt>
              </c:numCache>
            </c:numRef>
          </c:val>
          <c:smooth val="0"/>
        </c:ser>
        <c:ser>
          <c:idx val="3"/>
          <c:order val="2"/>
          <c:tx>
            <c:strRef>
              <c:f>AUX!$A$239</c:f>
              <c:strCache>
                <c:ptCount val="1"/>
                <c:pt idx="0">
                  <c:v>ULS Norte Alentejano</c:v>
                </c:pt>
              </c:strCache>
            </c:strRef>
          </c:tx>
          <c:spPr>
            <a:ln w="38100">
              <a:solidFill>
                <a:srgbClr val="008080"/>
              </a:solidFill>
            </a:ln>
          </c:spPr>
          <c:marker>
            <c:symbol val="none"/>
          </c:marker>
          <c:cat>
            <c:strRef>
              <c:f>AUX!$B$236:$L$236</c:f>
              <c:strCache>
                <c:ptCount val="11"/>
                <c:pt idx="0">
                  <c:v>00-02</c:v>
                </c:pt>
                <c:pt idx="1">
                  <c:v>01-03</c:v>
                </c:pt>
                <c:pt idx="2">
                  <c:v>02-04</c:v>
                </c:pt>
                <c:pt idx="3">
                  <c:v>03-05</c:v>
                </c:pt>
                <c:pt idx="4">
                  <c:v>04-06</c:v>
                </c:pt>
                <c:pt idx="5">
                  <c:v>05-07</c:v>
                </c:pt>
                <c:pt idx="6">
                  <c:v>06-08</c:v>
                </c:pt>
                <c:pt idx="7">
                  <c:v>07-09</c:v>
                </c:pt>
                <c:pt idx="8">
                  <c:v>08-10</c:v>
                </c:pt>
                <c:pt idx="9">
                  <c:v>09-11</c:v>
                </c:pt>
                <c:pt idx="10">
                  <c:v>10-12</c:v>
                </c:pt>
              </c:strCache>
            </c:strRef>
          </c:cat>
          <c:val>
            <c:numRef>
              <c:f>AUX!$B$239:$L$239</c:f>
              <c:numCache>
                <c:formatCode>0.0</c:formatCode>
                <c:ptCount val="11"/>
                <c:pt idx="0">
                  <c:v>5.8441558441558437</c:v>
                </c:pt>
                <c:pt idx="1">
                  <c:v>5.8994197292069632</c:v>
                </c:pt>
                <c:pt idx="2">
                  <c:v>6.0078791858174654</c:v>
                </c:pt>
                <c:pt idx="3">
                  <c:v>6.4817908453057127</c:v>
                </c:pt>
                <c:pt idx="4">
                  <c:v>6.5394132202191591</c:v>
                </c:pt>
                <c:pt idx="5">
                  <c:v>8.0316742081447963</c:v>
                </c:pt>
                <c:pt idx="6">
                  <c:v>7.8462142016477054</c:v>
                </c:pt>
                <c:pt idx="7">
                  <c:v>7.9937912301125333</c:v>
                </c:pt>
                <c:pt idx="8">
                  <c:v>6.9170695425808848</c:v>
                </c:pt>
                <c:pt idx="9">
                  <c:v>7.1134406589292407</c:v>
                </c:pt>
                <c:pt idx="10">
                  <c:v>6.8529862174578859</c:v>
                </c:pt>
              </c:numCache>
            </c:numRef>
          </c:val>
          <c:smooth val="0"/>
        </c:ser>
        <c:dLbls>
          <c:showLegendKey val="0"/>
          <c:showVal val="0"/>
          <c:showCatName val="0"/>
          <c:showSerName val="0"/>
          <c:showPercent val="0"/>
          <c:showBubbleSize val="0"/>
        </c:dLbls>
        <c:marker val="1"/>
        <c:smooth val="0"/>
        <c:axId val="196936448"/>
        <c:axId val="196937984"/>
      </c:lineChart>
      <c:catAx>
        <c:axId val="196936448"/>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6937984"/>
        <c:crosses val="autoZero"/>
        <c:auto val="1"/>
        <c:lblAlgn val="ctr"/>
        <c:lblOffset val="100"/>
        <c:tickLblSkip val="2"/>
        <c:tickMarkSkip val="1"/>
        <c:noMultiLvlLbl val="0"/>
      </c:catAx>
      <c:valAx>
        <c:axId val="196937984"/>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07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6936448"/>
        <c:crosses val="autoZero"/>
        <c:crossBetween val="between"/>
        <c:majorUnit val="1"/>
        <c:minorUnit val="0.2"/>
      </c:valAx>
    </c:plotArea>
    <c:legend>
      <c:legendPos val="b"/>
      <c:layout>
        <c:manualLayout>
          <c:xMode val="edge"/>
          <c:yMode val="edge"/>
          <c:x val="1.4246498599439775E-2"/>
          <c:y val="0.92349344506743858"/>
          <c:w val="0.97150676937441638"/>
          <c:h val="5.93855940421281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536723163841932E-2"/>
          <c:y val="3.3968026723932183E-2"/>
          <c:w val="0.83999693973634648"/>
          <c:h val="0.75008121693121765"/>
        </c:manualLayout>
      </c:layout>
      <c:barChart>
        <c:barDir val="bar"/>
        <c:grouping val="clustered"/>
        <c:varyColors val="0"/>
        <c:ser>
          <c:idx val="1"/>
          <c:order val="0"/>
          <c:tx>
            <c:strRef>
              <c:f>AUX!$O$22</c:f>
              <c:strCache>
                <c:ptCount val="1"/>
                <c:pt idx="0">
                  <c:v>Mulheres (ULS Norte Alentejano)</c:v>
                </c:pt>
              </c:strCache>
            </c:strRef>
          </c:tx>
          <c:spPr>
            <a:solidFill>
              <a:srgbClr val="008080"/>
            </a:solidFill>
            <a:ln>
              <a:solidFill>
                <a:srgbClr val="008080"/>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AUX!$O$23:$O$40</c:f>
              <c:numCache>
                <c:formatCode>0.0</c:formatCode>
                <c:ptCount val="18"/>
                <c:pt idx="0">
                  <c:v>3.4978366460554016</c:v>
                </c:pt>
                <c:pt idx="1">
                  <c:v>3.8078344909901696</c:v>
                </c:pt>
                <c:pt idx="2">
                  <c:v>4.5770270046251023</c:v>
                </c:pt>
                <c:pt idx="3">
                  <c:v>4.6996999486099833</c:v>
                </c:pt>
                <c:pt idx="4">
                  <c:v>4.5637650647348442</c:v>
                </c:pt>
                <c:pt idx="5">
                  <c:v>4.8406080599439685</c:v>
                </c:pt>
                <c:pt idx="6">
                  <c:v>5.7507086849128859</c:v>
                </c:pt>
                <c:pt idx="7">
                  <c:v>6.8265835585100216</c:v>
                </c:pt>
                <c:pt idx="8">
                  <c:v>6.3723621172687039</c:v>
                </c:pt>
                <c:pt idx="9">
                  <c:v>6.7254612668468079</c:v>
                </c:pt>
                <c:pt idx="10">
                  <c:v>6.8779735755847682</c:v>
                </c:pt>
                <c:pt idx="11">
                  <c:v>6.1535401090794553</c:v>
                </c:pt>
                <c:pt idx="12">
                  <c:v>5.8601196890075098</c:v>
                </c:pt>
                <c:pt idx="13">
                  <c:v>5.8849858263017429</c:v>
                </c:pt>
                <c:pt idx="14">
                  <c:v>6.2795285380369021</c:v>
                </c:pt>
                <c:pt idx="15">
                  <c:v>6.9956732921108031</c:v>
                </c:pt>
                <c:pt idx="16">
                  <c:v>5.5550950715315883</c:v>
                </c:pt>
                <c:pt idx="17">
                  <c:v>4.7311970558493437</c:v>
                </c:pt>
              </c:numCache>
            </c:numRef>
          </c:val>
        </c:ser>
        <c:ser>
          <c:idx val="0"/>
          <c:order val="1"/>
          <c:tx>
            <c:strRef>
              <c:f>AUX!$N$22</c:f>
              <c:strCache>
                <c:ptCount val="1"/>
                <c:pt idx="0">
                  <c:v>Homens (ULS Norte Alentejano)</c:v>
                </c:pt>
              </c:strCache>
            </c:strRef>
          </c:tx>
          <c:spPr>
            <a:solidFill>
              <a:schemeClr val="accent3">
                <a:lumMod val="40000"/>
                <a:lumOff val="60000"/>
              </a:schemeClr>
            </a:solidFill>
            <a:ln>
              <a:solidFill>
                <a:schemeClr val="accent3">
                  <a:lumMod val="20000"/>
                  <a:lumOff val="8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AUX!$N$23:$N$40</c:f>
              <c:numCache>
                <c:formatCode>0.0</c:formatCode>
                <c:ptCount val="18"/>
                <c:pt idx="0">
                  <c:v>-3.9573545355981206</c:v>
                </c:pt>
                <c:pt idx="1">
                  <c:v>-4.3404409107336468</c:v>
                </c:pt>
                <c:pt idx="2">
                  <c:v>-5.009035056017348</c:v>
                </c:pt>
                <c:pt idx="3">
                  <c:v>-5.1048066498012288</c:v>
                </c:pt>
                <c:pt idx="4">
                  <c:v>-5.4969280809541017</c:v>
                </c:pt>
                <c:pt idx="5">
                  <c:v>-5.6071557643657393</c:v>
                </c:pt>
                <c:pt idx="6">
                  <c:v>-6.1167329237441272</c:v>
                </c:pt>
                <c:pt idx="7">
                  <c:v>-7.2659920491507046</c:v>
                </c:pt>
                <c:pt idx="8">
                  <c:v>-6.9335019877123232</c:v>
                </c:pt>
                <c:pt idx="9">
                  <c:v>-7.1033610408384531</c:v>
                </c:pt>
                <c:pt idx="10">
                  <c:v>-7.2858691723888684</c:v>
                </c:pt>
                <c:pt idx="11">
                  <c:v>-6.5034333212865922</c:v>
                </c:pt>
                <c:pt idx="12">
                  <c:v>-5.9559089266353453</c:v>
                </c:pt>
                <c:pt idx="13">
                  <c:v>-5.2529815684857244</c:v>
                </c:pt>
                <c:pt idx="14">
                  <c:v>-5.0108420672208167</c:v>
                </c:pt>
                <c:pt idx="15">
                  <c:v>-5.6758221900975787</c:v>
                </c:pt>
                <c:pt idx="16">
                  <c:v>-4.1326346223346588</c:v>
                </c:pt>
                <c:pt idx="17">
                  <c:v>-3.2471991326346226</c:v>
                </c:pt>
              </c:numCache>
            </c:numRef>
          </c:val>
        </c:ser>
        <c:ser>
          <c:idx val="3"/>
          <c:order val="2"/>
          <c:tx>
            <c:strRef>
              <c:f>AUX!$Q$22</c:f>
              <c:strCache>
                <c:ptCount val="1"/>
                <c:pt idx="0">
                  <c:v>Mulheres (ARS Alentejo)</c:v>
                </c:pt>
              </c:strCache>
            </c:strRef>
          </c:tx>
          <c:spPr>
            <a:noFill/>
            <a:ln w="19050">
              <a:solidFill>
                <a:schemeClr val="accent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AUX!$Q$23:$Q$40</c:f>
              <c:numCache>
                <c:formatCode>General</c:formatCode>
                <c:ptCount val="18"/>
                <c:pt idx="0">
                  <c:v>3.8028964865973638</c:v>
                </c:pt>
                <c:pt idx="1">
                  <c:v>4.0730391435935935</c:v>
                </c:pt>
                <c:pt idx="2">
                  <c:v>4.3865284733456669</c:v>
                </c:pt>
                <c:pt idx="3">
                  <c:v>4.4527095540711041</c:v>
                </c:pt>
                <c:pt idx="4">
                  <c:v>4.8076104372595614</c:v>
                </c:pt>
                <c:pt idx="5">
                  <c:v>5.0781401181196832</c:v>
                </c:pt>
                <c:pt idx="6">
                  <c:v>5.9555232175615949</c:v>
                </c:pt>
                <c:pt idx="7">
                  <c:v>6.9432081182125698</c:v>
                </c:pt>
                <c:pt idx="8">
                  <c:v>6.4207259019591154</c:v>
                </c:pt>
                <c:pt idx="9">
                  <c:v>6.7779489283309209</c:v>
                </c:pt>
                <c:pt idx="10">
                  <c:v>6.9470783568514838</c:v>
                </c:pt>
                <c:pt idx="11">
                  <c:v>6.469490908809437</c:v>
                </c:pt>
                <c:pt idx="12">
                  <c:v>6.025574536925947</c:v>
                </c:pt>
                <c:pt idx="13">
                  <c:v>5.9326888095919994</c:v>
                </c:pt>
                <c:pt idx="14">
                  <c:v>6.0700822812734634</c:v>
                </c:pt>
                <c:pt idx="15">
                  <c:v>6.6719043896246637</c:v>
                </c:pt>
                <c:pt idx="16">
                  <c:v>5.0007353453413934</c:v>
                </c:pt>
                <c:pt idx="17">
                  <c:v>4.1841149925304393</c:v>
                </c:pt>
              </c:numCache>
            </c:numRef>
          </c:val>
        </c:ser>
        <c:ser>
          <c:idx val="2"/>
          <c:order val="3"/>
          <c:tx>
            <c:strRef>
              <c:f>AUX!$P$22</c:f>
              <c:strCache>
                <c:ptCount val="1"/>
                <c:pt idx="0">
                  <c:v>Homens (ARS Alentejo)</c:v>
                </c:pt>
              </c:strCache>
            </c:strRef>
          </c:tx>
          <c:spPr>
            <a:noFill/>
            <a:ln w="19050">
              <a:solidFill>
                <a:schemeClr val="tx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AUX!$P$23:$P$40</c:f>
              <c:numCache>
                <c:formatCode>General</c:formatCode>
                <c:ptCount val="18"/>
                <c:pt idx="0">
                  <c:v>-4.2504057691122386</c:v>
                </c:pt>
                <c:pt idx="1">
                  <c:v>-4.4965381217512794</c:v>
                </c:pt>
                <c:pt idx="2">
                  <c:v>-4.9978427464918953</c:v>
                </c:pt>
                <c:pt idx="3">
                  <c:v>-4.9546976763297925</c:v>
                </c:pt>
                <c:pt idx="4">
                  <c:v>-5.4629876933823676</c:v>
                </c:pt>
                <c:pt idx="5">
                  <c:v>-5.7695231442483514</c:v>
                </c:pt>
                <c:pt idx="6">
                  <c:v>-6.4705278080249826</c:v>
                </c:pt>
                <c:pt idx="7">
                  <c:v>-7.4414973393873405</c:v>
                </c:pt>
                <c:pt idx="8">
                  <c:v>-7.0679843034125698</c:v>
                </c:pt>
                <c:pt idx="9">
                  <c:v>-7.2339900971791344</c:v>
                </c:pt>
                <c:pt idx="10">
                  <c:v>-7.4690280032050627</c:v>
                </c:pt>
                <c:pt idx="11">
                  <c:v>-6.7581616091056649</c:v>
                </c:pt>
                <c:pt idx="12">
                  <c:v>-6.1368725987713928</c:v>
                </c:pt>
                <c:pt idx="13">
                  <c:v>-5.2180880570336736</c:v>
                </c:pt>
                <c:pt idx="14">
                  <c:v>-4.8260842767037166</c:v>
                </c:pt>
                <c:pt idx="15">
                  <c:v>-5.2172662461734429</c:v>
                </c:pt>
                <c:pt idx="16">
                  <c:v>-3.6254186099069301</c:v>
                </c:pt>
                <c:pt idx="17">
                  <c:v>-2.6030858997801656</c:v>
                </c:pt>
              </c:numCache>
            </c:numRef>
          </c:val>
        </c:ser>
        <c:dLbls>
          <c:showLegendKey val="0"/>
          <c:showVal val="0"/>
          <c:showCatName val="0"/>
          <c:showSerName val="0"/>
          <c:showPercent val="0"/>
          <c:showBubbleSize val="0"/>
        </c:dLbls>
        <c:gapWidth val="0"/>
        <c:overlap val="100"/>
        <c:axId val="193503232"/>
        <c:axId val="193504768"/>
      </c:barChart>
      <c:catAx>
        <c:axId val="193503232"/>
        <c:scaling>
          <c:orientation val="minMax"/>
        </c:scaling>
        <c:delete val="0"/>
        <c:axPos val="l"/>
        <c:numFmt formatCode="General" sourceLinked="1"/>
        <c:majorTickMark val="none"/>
        <c:minorTickMark val="none"/>
        <c:tickLblPos val="high"/>
        <c:txPr>
          <a:bodyPr rot="0" vert="horz"/>
          <a:lstStyle/>
          <a:p>
            <a:pPr>
              <a:defRPr lang="en-US" sz="800" b="0" i="0" u="none" strike="noStrike" baseline="0">
                <a:solidFill>
                  <a:srgbClr val="333333"/>
                </a:solidFill>
                <a:latin typeface="Arial" pitchFamily="34" charset="0"/>
                <a:ea typeface="Calibri"/>
                <a:cs typeface="Arial" pitchFamily="34" charset="0"/>
              </a:defRPr>
            </a:pPr>
            <a:endParaRPr lang="pt-PT"/>
          </a:p>
        </c:txPr>
        <c:crossAx val="193504768"/>
        <c:crosses val="autoZero"/>
        <c:auto val="1"/>
        <c:lblAlgn val="ctr"/>
        <c:lblOffset val="0"/>
        <c:tickLblSkip val="1"/>
        <c:noMultiLvlLbl val="0"/>
      </c:catAx>
      <c:valAx>
        <c:axId val="193504768"/>
        <c:scaling>
          <c:orientation val="minMax"/>
        </c:scaling>
        <c:delete val="0"/>
        <c:axPos val="b"/>
        <c:majorGridlines>
          <c:spPr>
            <a:ln w="3175">
              <a:solidFill>
                <a:schemeClr val="bg1">
                  <a:lumMod val="95000"/>
                </a:schemeClr>
              </a:solidFill>
            </a:ln>
          </c:spPr>
        </c:majorGridlines>
        <c:title>
          <c:tx>
            <c:rich>
              <a:bodyPr/>
              <a:lstStyle/>
              <a:p>
                <a:pPr>
                  <a:defRPr lang="en-US" sz="900">
                    <a:latin typeface="Arial" pitchFamily="34" charset="0"/>
                    <a:cs typeface="Arial" pitchFamily="34" charset="0"/>
                  </a:defRPr>
                </a:pPr>
                <a:r>
                  <a:rPr lang="en-US" sz="900">
                    <a:latin typeface="Arial" pitchFamily="34" charset="0"/>
                    <a:cs typeface="Arial" pitchFamily="34" charset="0"/>
                  </a:rPr>
                  <a:t>%</a:t>
                </a:r>
              </a:p>
            </c:rich>
          </c:tx>
          <c:layout>
            <c:manualLayout>
              <c:xMode val="edge"/>
              <c:yMode val="edge"/>
              <c:x val="0.92133099906629257"/>
              <c:y val="0.80592106120427964"/>
            </c:manualLayout>
          </c:layout>
          <c:overlay val="0"/>
        </c:title>
        <c:numFmt formatCode="#,##0;[Black]#,##0" sourceLinked="0"/>
        <c:majorTickMark val="out"/>
        <c:minorTickMark val="none"/>
        <c:tickLblPos val="nextTo"/>
        <c:txPr>
          <a:bodyPr rot="0" vert="horz"/>
          <a:lstStyle/>
          <a:p>
            <a:pPr>
              <a:defRPr lang="en-US" sz="800" b="0" i="0" u="none" strike="noStrike" baseline="0">
                <a:solidFill>
                  <a:srgbClr val="000000"/>
                </a:solidFill>
                <a:latin typeface="Arial" pitchFamily="34" charset="0"/>
                <a:ea typeface="Calibri"/>
                <a:cs typeface="Arial" pitchFamily="34" charset="0"/>
              </a:defRPr>
            </a:pPr>
            <a:endParaRPr lang="pt-PT"/>
          </a:p>
        </c:txPr>
        <c:crossAx val="193503232"/>
        <c:crosses val="autoZero"/>
        <c:crossBetween val="between"/>
      </c:valAx>
    </c:plotArea>
    <c:legend>
      <c:legendPos val="b"/>
      <c:layout>
        <c:manualLayout>
          <c:xMode val="edge"/>
          <c:yMode val="edge"/>
          <c:x val="2.155767419962341E-2"/>
          <c:y val="0.87653492063492067"/>
          <c:w val="0.95482109227876577"/>
          <c:h val="0.10330634920634922"/>
        </c:manualLayout>
      </c:layout>
      <c:overlay val="0"/>
      <c:spPr>
        <a:noFill/>
        <a:ln w="6350">
          <a:solidFill>
            <a:schemeClr val="bg1">
              <a:lumMod val="95000"/>
            </a:schemeClr>
          </a:solidFill>
        </a:ln>
      </c:spPr>
      <c:txPr>
        <a:bodyPr/>
        <a:lstStyle/>
        <a:p>
          <a:pPr>
            <a:defRPr lang="en-US" sz="900" b="0" i="0" u="none" strike="noStrike" baseline="0">
              <a:solidFill>
                <a:srgbClr val="000000"/>
              </a:solidFill>
              <a:latin typeface="Arial" pitchFamily="34" charset="0"/>
              <a:ea typeface="Calibri"/>
              <a:cs typeface="Arial" pitchFamily="34" charset="0"/>
            </a:defRPr>
          </a:pPr>
          <a:endParaRPr lang="pt-PT"/>
        </a:p>
      </c:txPr>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4774011299726E-2"/>
          <c:y val="7.075887345679012E-2"/>
          <c:w val="0.88485357815442567"/>
          <c:h val="0.7213861882715995"/>
        </c:manualLayout>
      </c:layout>
      <c:lineChart>
        <c:grouping val="standard"/>
        <c:varyColors val="0"/>
        <c:ser>
          <c:idx val="1"/>
          <c:order val="0"/>
          <c:tx>
            <c:strRef>
              <c:f>AUX!$A$243</c:f>
              <c:strCache>
                <c:ptCount val="1"/>
                <c:pt idx="0">
                  <c:v>Continente</c:v>
                </c:pt>
              </c:strCache>
            </c:strRef>
          </c:tx>
          <c:spPr>
            <a:ln w="19050">
              <a:solidFill>
                <a:srgbClr val="FF0000"/>
              </a:solidFill>
            </a:ln>
          </c:spPr>
          <c:marker>
            <c:symbol val="none"/>
          </c:marker>
          <c:cat>
            <c:strRef>
              <c:f>AUX!$B$242:$P$242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AUX!$B$243:$P$243</c:f>
              <c:numCache>
                <c:formatCode>0.0</c:formatCode>
                <c:ptCount val="15"/>
                <c:pt idx="0">
                  <c:v>6.524442592732874</c:v>
                </c:pt>
                <c:pt idx="1">
                  <c:v>6.882311176702208</c:v>
                </c:pt>
                <c:pt idx="2">
                  <c:v>7.071939215186493</c:v>
                </c:pt>
                <c:pt idx="3">
                  <c:v>7.231042171712569</c:v>
                </c:pt>
                <c:pt idx="4">
                  <c:v>7.1993268066916878</c:v>
                </c:pt>
                <c:pt idx="5">
                  <c:v>7.3056344128911226</c:v>
                </c:pt>
                <c:pt idx="6">
                  <c:v>7.4430417992465374</c:v>
                </c:pt>
                <c:pt idx="7">
                  <c:v>7.5060470793485452</c:v>
                </c:pt>
                <c:pt idx="8">
                  <c:v>7.5629319740766601</c:v>
                </c:pt>
                <c:pt idx="9">
                  <c:v>7.6481880169833829</c:v>
                </c:pt>
                <c:pt idx="10">
                  <c:v>7.7140296589391104</c:v>
                </c:pt>
                <c:pt idx="11">
                  <c:v>7.9181966614537762</c:v>
                </c:pt>
                <c:pt idx="12">
                  <c:v>8.0821652838895535</c:v>
                </c:pt>
                <c:pt idx="13">
                  <c:v>8.3258316262519578</c:v>
                </c:pt>
                <c:pt idx="14">
                  <c:v>8.4403602548143795</c:v>
                </c:pt>
              </c:numCache>
            </c:numRef>
          </c:val>
          <c:smooth val="0"/>
        </c:ser>
        <c:ser>
          <c:idx val="2"/>
          <c:order val="1"/>
          <c:tx>
            <c:strRef>
              <c:f>AUX!$A$244</c:f>
              <c:strCache>
                <c:ptCount val="1"/>
                <c:pt idx="0">
                  <c:v>ARS Alentejo</c:v>
                </c:pt>
              </c:strCache>
            </c:strRef>
          </c:tx>
          <c:spPr>
            <a:ln w="19050">
              <a:solidFill>
                <a:schemeClr val="tx2"/>
              </a:solidFill>
            </a:ln>
          </c:spPr>
          <c:marker>
            <c:symbol val="none"/>
          </c:marker>
          <c:cat>
            <c:strRef>
              <c:f>AUX!$B$242:$P$242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AUX!$B$244:$P$244</c:f>
              <c:numCache>
                <c:formatCode>0.0</c:formatCode>
                <c:ptCount val="15"/>
                <c:pt idx="0">
                  <c:v>6.8372330344777312</c:v>
                </c:pt>
                <c:pt idx="1">
                  <c:v>7.3212501783930346</c:v>
                </c:pt>
                <c:pt idx="2">
                  <c:v>7.6138536723563996</c:v>
                </c:pt>
                <c:pt idx="3">
                  <c:v>7.7687378500971986</c:v>
                </c:pt>
                <c:pt idx="4">
                  <c:v>7.5305587892898718</c:v>
                </c:pt>
                <c:pt idx="5">
                  <c:v>7.3582540735825406</c:v>
                </c:pt>
                <c:pt idx="6">
                  <c:v>7.5353447019384925</c:v>
                </c:pt>
                <c:pt idx="7">
                  <c:v>7.7018815433047809</c:v>
                </c:pt>
                <c:pt idx="8">
                  <c:v>8.2117897295654814</c:v>
                </c:pt>
                <c:pt idx="9">
                  <c:v>8.194897067005801</c:v>
                </c:pt>
                <c:pt idx="10">
                  <c:v>8.5035397509968256</c:v>
                </c:pt>
                <c:pt idx="11">
                  <c:v>8.4335378323108383</c:v>
                </c:pt>
                <c:pt idx="12">
                  <c:v>8.859429310484197</c:v>
                </c:pt>
                <c:pt idx="13">
                  <c:v>8.8235294117647065</c:v>
                </c:pt>
                <c:pt idx="14">
                  <c:v>8.7077959418384943</c:v>
                </c:pt>
              </c:numCache>
            </c:numRef>
          </c:val>
          <c:smooth val="0"/>
        </c:ser>
        <c:ser>
          <c:idx val="3"/>
          <c:order val="2"/>
          <c:tx>
            <c:strRef>
              <c:f>AUX!$A$245</c:f>
              <c:strCache>
                <c:ptCount val="1"/>
                <c:pt idx="0">
                  <c:v>ULS Norte Alentejano</c:v>
                </c:pt>
              </c:strCache>
            </c:strRef>
          </c:tx>
          <c:spPr>
            <a:ln w="38100">
              <a:solidFill>
                <a:srgbClr val="008080"/>
              </a:solidFill>
            </a:ln>
          </c:spPr>
          <c:marker>
            <c:symbol val="none"/>
          </c:marker>
          <c:cat>
            <c:strRef>
              <c:f>AUX!$B$242:$P$242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AUX!$B$245:$P$245</c:f>
              <c:numCache>
                <c:formatCode>0.0</c:formatCode>
                <c:ptCount val="15"/>
                <c:pt idx="0">
                  <c:v>7.6258104353195426</c:v>
                </c:pt>
                <c:pt idx="1">
                  <c:v>8.1510338627509746</c:v>
                </c:pt>
                <c:pt idx="2">
                  <c:v>8.293838862559241</c:v>
                </c:pt>
                <c:pt idx="3">
                  <c:v>8.2733812949640289</c:v>
                </c:pt>
                <c:pt idx="4">
                  <c:v>7.5757575757575761</c:v>
                </c:pt>
                <c:pt idx="5">
                  <c:v>7.2211476466795617</c:v>
                </c:pt>
                <c:pt idx="6">
                  <c:v>6.7301378857518053</c:v>
                </c:pt>
                <c:pt idx="7">
                  <c:v>7.1834279986635483</c:v>
                </c:pt>
                <c:pt idx="8">
                  <c:v>7.6352067868504774</c:v>
                </c:pt>
                <c:pt idx="9">
                  <c:v>7.9562594268476614</c:v>
                </c:pt>
                <c:pt idx="10">
                  <c:v>7.5323656335817972</c:v>
                </c:pt>
                <c:pt idx="11">
                  <c:v>7.4893286767559175</c:v>
                </c:pt>
                <c:pt idx="12">
                  <c:v>7.883971736705095</c:v>
                </c:pt>
                <c:pt idx="13">
                  <c:v>8.4238113066267317</c:v>
                </c:pt>
                <c:pt idx="14">
                  <c:v>8.1163859111791741</c:v>
                </c:pt>
              </c:numCache>
            </c:numRef>
          </c:val>
          <c:smooth val="0"/>
        </c:ser>
        <c:dLbls>
          <c:showLegendKey val="0"/>
          <c:showVal val="0"/>
          <c:showCatName val="0"/>
          <c:showSerName val="0"/>
          <c:showPercent val="0"/>
          <c:showBubbleSize val="0"/>
        </c:dLbls>
        <c:marker val="1"/>
        <c:smooth val="0"/>
        <c:axId val="196972544"/>
        <c:axId val="196974080"/>
      </c:lineChart>
      <c:catAx>
        <c:axId val="196972544"/>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6974080"/>
        <c:crosses val="autoZero"/>
        <c:auto val="1"/>
        <c:lblAlgn val="ctr"/>
        <c:lblOffset val="100"/>
        <c:tickLblSkip val="2"/>
        <c:tickMarkSkip val="1"/>
        <c:noMultiLvlLbl val="0"/>
      </c:catAx>
      <c:valAx>
        <c:axId val="196974080"/>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099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6972544"/>
        <c:crosses val="autoZero"/>
        <c:crossBetween val="between"/>
        <c:majorUnit val="1"/>
        <c:minorUnit val="0.2"/>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25650118203413E-2"/>
          <c:y val="8.1500555555555562E-2"/>
          <c:w val="0.72919435538344279"/>
          <c:h val="0.76085777777777774"/>
        </c:manualLayout>
      </c:layout>
      <c:barChart>
        <c:barDir val="col"/>
        <c:grouping val="clustered"/>
        <c:varyColors val="0"/>
        <c:ser>
          <c:idx val="0"/>
          <c:order val="0"/>
          <c:tx>
            <c:strRef>
              <c:f>AUX!$B$308</c:f>
              <c:strCache>
                <c:ptCount val="1"/>
                <c:pt idx="0">
                  <c:v>Continente</c:v>
                </c:pt>
              </c:strCache>
            </c:strRef>
          </c:tx>
          <c:spPr>
            <a:solidFill>
              <a:srgbClr val="FF0000"/>
            </a:solidFill>
            <a:ln>
              <a:solidFill>
                <a:srgbClr val="FF0000"/>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AUX!$A$309:$A$317</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AUX!$B$309:$B$317</c:f>
              <c:numCache>
                <c:formatCode>0.0</c:formatCode>
                <c:ptCount val="9"/>
                <c:pt idx="0">
                  <c:v>3.5590751866011288</c:v>
                </c:pt>
                <c:pt idx="1">
                  <c:v>37.691405222808825</c:v>
                </c:pt>
                <c:pt idx="2">
                  <c:v>4.1820903371968363</c:v>
                </c:pt>
                <c:pt idx="3">
                  <c:v>19.387301009365455</c:v>
                </c:pt>
                <c:pt idx="4">
                  <c:v>5.6769221433339396</c:v>
                </c:pt>
                <c:pt idx="5">
                  <c:v>5.9742702833909824</c:v>
                </c:pt>
                <c:pt idx="6">
                  <c:v>9.3836600117321041</c:v>
                </c:pt>
                <c:pt idx="7">
                  <c:v>7.7897121589093192</c:v>
                </c:pt>
                <c:pt idx="8">
                  <c:v>6.3555636466614001</c:v>
                </c:pt>
              </c:numCache>
            </c:numRef>
          </c:val>
        </c:ser>
        <c:ser>
          <c:idx val="1"/>
          <c:order val="1"/>
          <c:tx>
            <c:strRef>
              <c:f>AUX!$C$308</c:f>
              <c:strCache>
                <c:ptCount val="1"/>
                <c:pt idx="0">
                  <c:v>ARS Alentejo</c:v>
                </c:pt>
              </c:strCache>
            </c:strRef>
          </c:tx>
          <c:spPr>
            <a:solidFill>
              <a:schemeClr val="tx2">
                <a:lumMod val="75000"/>
              </a:schemeClr>
            </a:solidFill>
            <a:ln>
              <a:solidFill>
                <a:schemeClr val="tx2">
                  <a:lumMod val="75000"/>
                </a:schemeClr>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AUX!$A$309:$A$317</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AUX!$C$309:$C$317</c:f>
              <c:numCache>
                <c:formatCode>0.0</c:formatCode>
                <c:ptCount val="9"/>
                <c:pt idx="0">
                  <c:v>2.1569603451136552</c:v>
                </c:pt>
                <c:pt idx="1">
                  <c:v>33.963829434212712</c:v>
                </c:pt>
                <c:pt idx="2">
                  <c:v>5.5583208893313429</c:v>
                </c:pt>
                <c:pt idx="3">
                  <c:v>24.605939936950392</c:v>
                </c:pt>
                <c:pt idx="4">
                  <c:v>5.674464907914385</c:v>
                </c:pt>
                <c:pt idx="5">
                  <c:v>5.3094408495105361</c:v>
                </c:pt>
                <c:pt idx="6">
                  <c:v>5.3592168574746974</c:v>
                </c:pt>
                <c:pt idx="7">
                  <c:v>10.569105691056912</c:v>
                </c:pt>
                <c:pt idx="8">
                  <c:v>6.8027210884353622</c:v>
                </c:pt>
              </c:numCache>
            </c:numRef>
          </c:val>
        </c:ser>
        <c:ser>
          <c:idx val="2"/>
          <c:order val="2"/>
          <c:tx>
            <c:strRef>
              <c:f>AUX!$D$308</c:f>
              <c:strCache>
                <c:ptCount val="1"/>
                <c:pt idx="0">
                  <c:v>ULS Norte Alentejano</c:v>
                </c:pt>
              </c:strCache>
            </c:strRef>
          </c:tx>
          <c:spPr>
            <a:solidFill>
              <a:srgbClr val="008080"/>
            </a:solidFill>
            <a:ln>
              <a:solidFill>
                <a:srgbClr val="008080"/>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AUX!$A$309:$A$317</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AUX!$D$309:$D$317</c:f>
              <c:numCache>
                <c:formatCode>0.0</c:formatCode>
                <c:ptCount val="9"/>
                <c:pt idx="0">
                  <c:v>0</c:v>
                </c:pt>
                <c:pt idx="1">
                  <c:v>0</c:v>
                </c:pt>
                <c:pt idx="2">
                  <c:v>0</c:v>
                </c:pt>
                <c:pt idx="3">
                  <c:v>0</c:v>
                </c:pt>
                <c:pt idx="4">
                  <c:v>0</c:v>
                </c:pt>
                <c:pt idx="5">
                  <c:v>0</c:v>
                </c:pt>
                <c:pt idx="6">
                  <c:v>0</c:v>
                </c:pt>
                <c:pt idx="7">
                  <c:v>0</c:v>
                </c:pt>
                <c:pt idx="8">
                  <c:v>0</c:v>
                </c:pt>
              </c:numCache>
            </c:numRef>
          </c:val>
        </c:ser>
        <c:dLbls>
          <c:showLegendKey val="0"/>
          <c:showVal val="0"/>
          <c:showCatName val="0"/>
          <c:showSerName val="0"/>
          <c:showPercent val="0"/>
          <c:showBubbleSize val="0"/>
        </c:dLbls>
        <c:gapWidth val="150"/>
        <c:axId val="196360832"/>
        <c:axId val="196370816"/>
      </c:barChart>
      <c:catAx>
        <c:axId val="196360832"/>
        <c:scaling>
          <c:orientation val="minMax"/>
        </c:scaling>
        <c:delete val="0"/>
        <c:axPos val="b"/>
        <c:majorTickMark val="out"/>
        <c:minorTickMark val="none"/>
        <c:tickLblPos val="nextTo"/>
        <c:txPr>
          <a:bodyPr/>
          <a:lstStyle/>
          <a:p>
            <a:pPr>
              <a:defRPr lang="en-US" sz="900">
                <a:latin typeface="Arial" pitchFamily="34" charset="0"/>
                <a:cs typeface="Arial" pitchFamily="34" charset="0"/>
              </a:defRPr>
            </a:pPr>
            <a:endParaRPr lang="pt-PT"/>
          </a:p>
        </c:txPr>
        <c:crossAx val="196370816"/>
        <c:crosses val="autoZero"/>
        <c:auto val="1"/>
        <c:lblAlgn val="ctr"/>
        <c:lblOffset val="100"/>
        <c:noMultiLvlLbl val="0"/>
      </c:catAx>
      <c:valAx>
        <c:axId val="196370816"/>
        <c:scaling>
          <c:orientation val="minMax"/>
        </c:scaling>
        <c:delete val="0"/>
        <c:axPos val="l"/>
        <c:majorGridlines>
          <c:spPr>
            <a:ln w="3175">
              <a:solidFill>
                <a:schemeClr val="bg1">
                  <a:lumMod val="95000"/>
                </a:schemeClr>
              </a:solidFill>
            </a:ln>
          </c:spPr>
        </c:majorGridlines>
        <c:title>
          <c:tx>
            <c:rich>
              <a:bodyPr rot="0" vert="horz"/>
              <a:lstStyle/>
              <a:p>
                <a:pPr>
                  <a:defRPr lang="en-US" sz="1000">
                    <a:latin typeface="Arial" pitchFamily="34" charset="0"/>
                    <a:cs typeface="Arial" pitchFamily="34" charset="0"/>
                  </a:defRPr>
                </a:pPr>
                <a:r>
                  <a:rPr lang="en-US" sz="1000">
                    <a:latin typeface="Arial" pitchFamily="34" charset="0"/>
                    <a:cs typeface="Arial" pitchFamily="34" charset="0"/>
                  </a:rPr>
                  <a:t>%</a:t>
                </a:r>
              </a:p>
            </c:rich>
          </c:tx>
          <c:layout>
            <c:manualLayout>
              <c:xMode val="edge"/>
              <c:yMode val="edge"/>
              <c:x val="6.8229314420803783E-3"/>
              <c:y val="3.0781944444445652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6360832"/>
        <c:crosses val="autoZero"/>
        <c:crossBetween val="between"/>
      </c:valAx>
    </c:plotArea>
    <c:legend>
      <c:legendPos val="r"/>
      <c:layout>
        <c:manualLayout>
          <c:xMode val="edge"/>
          <c:yMode val="edge"/>
          <c:x val="0.80916245177993618"/>
          <c:y val="0.55779960317463584"/>
          <c:w val="0.17950981987111544"/>
          <c:h val="0.2911748866213153"/>
        </c:manualLayout>
      </c:layout>
      <c:overlay val="0"/>
      <c:spPr>
        <a:ln w="3175">
          <a:solidFill>
            <a:schemeClr val="bg1">
              <a:lumMod val="95000"/>
            </a:schemeClr>
          </a:solidFill>
        </a:ln>
      </c:spPr>
      <c:txPr>
        <a:bodyPr/>
        <a:lstStyle/>
        <a:p>
          <a:pPr>
            <a:defRPr lang="en-US" sz="1000">
              <a:latin typeface="Arial" pitchFamily="34" charset="0"/>
              <a:cs typeface="Arial" pitchFamily="34" charset="0"/>
            </a:defRPr>
          </a:pPr>
          <a:endParaRPr lang="pt-PT"/>
        </a:p>
      </c:txPr>
    </c:legend>
    <c:plotVisOnly val="1"/>
    <c:dispBlanksAs val="gap"/>
    <c:showDLblsOverMax val="0"/>
  </c:chart>
  <c:spPr>
    <a:ln w="3175">
      <a:solidFill>
        <a:schemeClr val="bg1">
          <a:lumMod val="75000"/>
        </a:schemeClr>
      </a:solidFill>
    </a:ln>
  </c:sp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pt-PT" sz="1000">
                <a:latin typeface="Arial" pitchFamily="34" charset="0"/>
                <a:cs typeface="Arial" pitchFamily="34" charset="0"/>
              </a:rPr>
              <a:t>5-24 anos</a:t>
            </a:r>
          </a:p>
        </c:rich>
      </c:tx>
      <c:layout>
        <c:manualLayout>
          <c:xMode val="edge"/>
          <c:yMode val="edge"/>
          <c:x val="0.68815885416666678"/>
          <c:y val="2.2048611111111192E-2"/>
        </c:manualLayout>
      </c:layout>
      <c:overlay val="0"/>
    </c:title>
    <c:autoTitleDeleted val="0"/>
    <c:plotArea>
      <c:layout>
        <c:manualLayout>
          <c:layoutTarget val="inner"/>
          <c:xMode val="edge"/>
          <c:yMode val="edge"/>
          <c:x val="0.53275910222760614"/>
          <c:y val="0.12831006944444445"/>
          <c:w val="0.40315078403661081"/>
          <c:h val="0.83200243055559686"/>
        </c:manualLayout>
      </c:layout>
      <c:doughnutChart>
        <c:varyColors val="1"/>
        <c:ser>
          <c:idx val="0"/>
          <c:order val="0"/>
          <c:dPt>
            <c:idx val="9"/>
            <c:bubble3D val="0"/>
            <c:spPr>
              <a:solidFill>
                <a:schemeClr val="bg1">
                  <a:lumMod val="85000"/>
                </a:schemeClr>
              </a:solidFill>
            </c:spPr>
          </c:dPt>
          <c:dLbls>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10"/>
                <c:pt idx="9">
                  <c:v>Sem Informação Disponibilizada</c:v>
                </c:pt>
              </c:strCache>
            </c:strRef>
          </c:cat>
          <c:val>
            <c:numRef>
              <c:f>AUX!$B$321:$B$330</c:f>
              <c:numCache>
                <c:formatCode>0.0</c:formatCode>
                <c:ptCount val="10"/>
                <c:pt idx="0">
                  <c:v>0</c:v>
                </c:pt>
                <c:pt idx="1">
                  <c:v>0</c:v>
                </c:pt>
                <c:pt idx="2">
                  <c:v>0</c:v>
                </c:pt>
                <c:pt idx="3">
                  <c:v>0</c:v>
                </c:pt>
                <c:pt idx="4">
                  <c:v>0</c:v>
                </c:pt>
                <c:pt idx="5">
                  <c:v>0</c:v>
                </c:pt>
                <c:pt idx="6">
                  <c:v>0</c:v>
                </c:pt>
                <c:pt idx="7">
                  <c:v>0</c:v>
                </c:pt>
                <c:pt idx="8">
                  <c:v>0</c:v>
                </c:pt>
                <c:pt idx="9">
                  <c:v>100</c:v>
                </c:pt>
              </c:numCache>
            </c:numRef>
          </c:val>
        </c:ser>
        <c:dLbls>
          <c:showLegendKey val="0"/>
          <c:showVal val="1"/>
          <c:showCatName val="0"/>
          <c:showSerName val="0"/>
          <c:showPercent val="0"/>
          <c:showBubbleSize val="0"/>
          <c:showLeaderLines val="1"/>
        </c:dLbls>
        <c:firstSliceAng val="0"/>
        <c:holeSize val="50"/>
      </c:doughnutChart>
      <c:spPr>
        <a:noFill/>
        <a:ln w="25400">
          <a:noFill/>
        </a:ln>
      </c:spPr>
    </c:plotArea>
    <c:legend>
      <c:legendPos val="l"/>
      <c:layout>
        <c:manualLayout>
          <c:xMode val="edge"/>
          <c:yMode val="edge"/>
          <c:x val="4.3430917289185023E-2"/>
          <c:y val="6.0723263888888934E-2"/>
          <c:w val="0.40842317787201987"/>
          <c:h val="0.89759027777777778"/>
        </c:manualLayout>
      </c:layout>
      <c:overlay val="0"/>
      <c:spPr>
        <a:ln w="3175">
          <a:solidFill>
            <a:schemeClr val="bg1">
              <a:lumMod val="85000"/>
            </a:schemeClr>
          </a:solidFill>
        </a:ln>
      </c:spPr>
      <c:txPr>
        <a:bodyPr/>
        <a:lstStyle/>
        <a:p>
          <a:pPr>
            <a:defRPr lang="en-US" sz="1000">
              <a:latin typeface="Arial" pitchFamily="34" charset="0"/>
              <a:cs typeface="Arial" pitchFamily="34" charset="0"/>
            </a:defRPr>
          </a:pPr>
          <a:endParaRPr lang="pt-PT"/>
        </a:p>
      </c:txPr>
    </c:legend>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en-US" sz="1000">
                <a:latin typeface="Arial" pitchFamily="34" charset="0"/>
                <a:cs typeface="Arial" pitchFamily="34" charset="0"/>
              </a:rPr>
              <a:t>25-44 anos</a:t>
            </a:r>
          </a:p>
        </c:rich>
      </c:tx>
      <c:overlay val="0"/>
    </c:title>
    <c:autoTitleDeleted val="0"/>
    <c:plotArea>
      <c:layout>
        <c:manualLayout>
          <c:layoutTarget val="inner"/>
          <c:xMode val="edge"/>
          <c:yMode val="edge"/>
          <c:x val="2.9172707202213616E-2"/>
          <c:y val="0.11422506621649769"/>
          <c:w val="0.92328529330945563"/>
          <c:h val="0.84685468594485969"/>
        </c:manualLayout>
      </c:layout>
      <c:doughnutChart>
        <c:varyColors val="1"/>
        <c:ser>
          <c:idx val="0"/>
          <c:order val="0"/>
          <c:dPt>
            <c:idx val="9"/>
            <c:bubble3D val="0"/>
            <c:spPr>
              <a:solidFill>
                <a:schemeClr val="bg1">
                  <a:lumMod val="85000"/>
                </a:schemeClr>
              </a:solidFill>
            </c:spPr>
          </c:dPt>
          <c:dLbls>
            <c:dLbl>
              <c:idx val="0"/>
              <c:layout>
                <c:manualLayout>
                  <c:x val="4.2598523340639134E-3"/>
                  <c:y val="-3.9735113151210456E-2"/>
                </c:manualLayout>
              </c:layout>
              <c:showLegendKey val="0"/>
              <c:showVal val="0"/>
              <c:showCatName val="0"/>
              <c:showSerName val="0"/>
              <c:showPercent val="1"/>
              <c:showBubbleSize val="0"/>
            </c:dLbl>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10"/>
                <c:pt idx="9">
                  <c:v>Sem Informação Disponibilizada</c:v>
                </c:pt>
              </c:strCache>
            </c:strRef>
          </c:cat>
          <c:val>
            <c:numRef>
              <c:f>AUX!$C$321:$C$330</c:f>
              <c:numCache>
                <c:formatCode>0.0</c:formatCode>
                <c:ptCount val="10"/>
                <c:pt idx="0">
                  <c:v>0</c:v>
                </c:pt>
                <c:pt idx="1">
                  <c:v>0</c:v>
                </c:pt>
                <c:pt idx="2">
                  <c:v>0</c:v>
                </c:pt>
                <c:pt idx="3">
                  <c:v>0</c:v>
                </c:pt>
                <c:pt idx="4">
                  <c:v>0</c:v>
                </c:pt>
                <c:pt idx="5">
                  <c:v>0</c:v>
                </c:pt>
                <c:pt idx="6">
                  <c:v>0</c:v>
                </c:pt>
                <c:pt idx="7">
                  <c:v>0</c:v>
                </c:pt>
                <c:pt idx="8">
                  <c:v>0</c:v>
                </c:pt>
                <c:pt idx="9">
                  <c:v>100</c:v>
                </c:pt>
              </c:numCache>
            </c:numRef>
          </c:val>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en-US" sz="1000">
                <a:latin typeface="Arial" pitchFamily="34" charset="0"/>
                <a:cs typeface="Arial" pitchFamily="34" charset="0"/>
              </a:rPr>
              <a:t>45-64 anos</a:t>
            </a:r>
          </a:p>
        </c:rich>
      </c:tx>
      <c:overlay val="0"/>
    </c:title>
    <c:autoTitleDeleted val="0"/>
    <c:plotArea>
      <c:layout>
        <c:manualLayout>
          <c:layoutTarget val="inner"/>
          <c:xMode val="edge"/>
          <c:yMode val="edge"/>
          <c:x val="2.9172707202213616E-2"/>
          <c:y val="0.11422506621649769"/>
          <c:w val="0.92328529330945563"/>
          <c:h val="0.84685468594485969"/>
        </c:manualLayout>
      </c:layout>
      <c:doughnutChart>
        <c:varyColors val="1"/>
        <c:ser>
          <c:idx val="0"/>
          <c:order val="0"/>
          <c:dPt>
            <c:idx val="9"/>
            <c:bubble3D val="0"/>
            <c:spPr>
              <a:solidFill>
                <a:schemeClr val="bg1">
                  <a:lumMod val="85000"/>
                </a:schemeClr>
              </a:solidFill>
            </c:spPr>
          </c:dPt>
          <c:dLbls>
            <c:dLbl>
              <c:idx val="0"/>
              <c:layout>
                <c:manualLayout>
                  <c:x val="2.1299261670318412E-2"/>
                  <c:y val="-4.4150125723566684E-2"/>
                </c:manualLayout>
              </c:layout>
              <c:showLegendKey val="0"/>
              <c:showVal val="0"/>
              <c:showCatName val="0"/>
              <c:showSerName val="0"/>
              <c:showPercent val="1"/>
              <c:showBubbleSize val="0"/>
            </c:dLbl>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10"/>
                <c:pt idx="9">
                  <c:v>Sem Informação Disponibilizada</c:v>
                </c:pt>
              </c:strCache>
            </c:strRef>
          </c:cat>
          <c:val>
            <c:numRef>
              <c:f>AUX!$D$321:$D$330</c:f>
              <c:numCache>
                <c:formatCode>0.0</c:formatCode>
                <c:ptCount val="10"/>
                <c:pt idx="0">
                  <c:v>0</c:v>
                </c:pt>
                <c:pt idx="1">
                  <c:v>0</c:v>
                </c:pt>
                <c:pt idx="2">
                  <c:v>0</c:v>
                </c:pt>
                <c:pt idx="3">
                  <c:v>0</c:v>
                </c:pt>
                <c:pt idx="4">
                  <c:v>0</c:v>
                </c:pt>
                <c:pt idx="5">
                  <c:v>0</c:v>
                </c:pt>
                <c:pt idx="6">
                  <c:v>0</c:v>
                </c:pt>
                <c:pt idx="7">
                  <c:v>0</c:v>
                </c:pt>
                <c:pt idx="8">
                  <c:v>0</c:v>
                </c:pt>
                <c:pt idx="9">
                  <c:v>100</c:v>
                </c:pt>
              </c:numCache>
            </c:numRef>
          </c:val>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en-US" sz="1000">
                <a:latin typeface="Arial" pitchFamily="34" charset="0"/>
                <a:cs typeface="Arial" pitchFamily="34" charset="0"/>
              </a:rPr>
              <a:t>65-74 anos</a:t>
            </a:r>
          </a:p>
        </c:rich>
      </c:tx>
      <c:overlay val="0"/>
    </c:title>
    <c:autoTitleDeleted val="0"/>
    <c:plotArea>
      <c:layout>
        <c:manualLayout>
          <c:layoutTarget val="inner"/>
          <c:xMode val="edge"/>
          <c:yMode val="edge"/>
          <c:x val="2.9172707202213616E-2"/>
          <c:y val="0.11422506621649769"/>
          <c:w val="0.92328529330945563"/>
          <c:h val="0.84685468594485969"/>
        </c:manualLayout>
      </c:layout>
      <c:doughnutChart>
        <c:varyColors val="1"/>
        <c:ser>
          <c:idx val="0"/>
          <c:order val="0"/>
          <c:dPt>
            <c:idx val="9"/>
            <c:bubble3D val="0"/>
            <c:spPr>
              <a:solidFill>
                <a:schemeClr val="bg1">
                  <a:lumMod val="85000"/>
                </a:schemeClr>
              </a:solidFill>
            </c:spPr>
          </c:dPt>
          <c:dLbls>
            <c:dLbl>
              <c:idx val="0"/>
              <c:layout>
                <c:manualLayout>
                  <c:x val="0"/>
                  <c:y val="-3.9735113151210012E-2"/>
                </c:manualLayout>
              </c:layout>
              <c:showLegendKey val="0"/>
              <c:showVal val="0"/>
              <c:showCatName val="0"/>
              <c:showSerName val="0"/>
              <c:showPercent val="1"/>
              <c:showBubbleSize val="0"/>
            </c:dLbl>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10"/>
                <c:pt idx="9">
                  <c:v>Sem Informação Disponibilizada</c:v>
                </c:pt>
              </c:strCache>
            </c:strRef>
          </c:cat>
          <c:val>
            <c:numRef>
              <c:f>AUX!$E$321:$E$330</c:f>
              <c:numCache>
                <c:formatCode>0.0</c:formatCode>
                <c:ptCount val="10"/>
                <c:pt idx="0">
                  <c:v>0</c:v>
                </c:pt>
                <c:pt idx="1">
                  <c:v>0</c:v>
                </c:pt>
                <c:pt idx="2">
                  <c:v>0</c:v>
                </c:pt>
                <c:pt idx="3">
                  <c:v>0</c:v>
                </c:pt>
                <c:pt idx="4">
                  <c:v>0</c:v>
                </c:pt>
                <c:pt idx="5">
                  <c:v>0</c:v>
                </c:pt>
                <c:pt idx="6">
                  <c:v>0</c:v>
                </c:pt>
                <c:pt idx="7">
                  <c:v>0</c:v>
                </c:pt>
                <c:pt idx="8">
                  <c:v>0</c:v>
                </c:pt>
                <c:pt idx="9">
                  <c:v>100</c:v>
                </c:pt>
              </c:numCache>
            </c:numRef>
          </c:val>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en-US" sz="1000">
                <a:latin typeface="Arial" pitchFamily="34" charset="0"/>
                <a:cs typeface="Arial" pitchFamily="34" charset="0"/>
              </a:rPr>
              <a:t>75+ anos</a:t>
            </a:r>
          </a:p>
        </c:rich>
      </c:tx>
      <c:overlay val="0"/>
    </c:title>
    <c:autoTitleDeleted val="0"/>
    <c:plotArea>
      <c:layout>
        <c:manualLayout>
          <c:layoutTarget val="inner"/>
          <c:xMode val="edge"/>
          <c:yMode val="edge"/>
          <c:x val="2.9172707202213616E-2"/>
          <c:y val="0.11422506621649769"/>
          <c:w val="0.92328529330945563"/>
          <c:h val="0.84685468594485969"/>
        </c:manualLayout>
      </c:layout>
      <c:doughnutChart>
        <c:varyColors val="1"/>
        <c:ser>
          <c:idx val="0"/>
          <c:order val="0"/>
          <c:dPt>
            <c:idx val="9"/>
            <c:bubble3D val="0"/>
            <c:spPr>
              <a:solidFill>
                <a:schemeClr val="bg1">
                  <a:lumMod val="85000"/>
                </a:schemeClr>
              </a:solidFill>
            </c:spPr>
          </c:dPt>
          <c:dLbls>
            <c:dLbl>
              <c:idx val="0"/>
              <c:layout>
                <c:manualLayout>
                  <c:x val="1.2779557002190975E-2"/>
                  <c:y val="-3.0905088006496672E-2"/>
                </c:manualLayout>
              </c:layout>
              <c:showLegendKey val="0"/>
              <c:showVal val="0"/>
              <c:showCatName val="0"/>
              <c:showSerName val="0"/>
              <c:showPercent val="1"/>
              <c:showBubbleSize val="0"/>
            </c:dLbl>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10"/>
                <c:pt idx="9">
                  <c:v>Sem Informação Disponibilizada</c:v>
                </c:pt>
              </c:strCache>
            </c:strRef>
          </c:cat>
          <c:val>
            <c:numRef>
              <c:f>AUX!$F$321:$F$330</c:f>
              <c:numCache>
                <c:formatCode>0.0</c:formatCode>
                <c:ptCount val="10"/>
                <c:pt idx="0">
                  <c:v>0</c:v>
                </c:pt>
                <c:pt idx="1">
                  <c:v>0</c:v>
                </c:pt>
                <c:pt idx="2">
                  <c:v>0</c:v>
                </c:pt>
                <c:pt idx="3">
                  <c:v>0</c:v>
                </c:pt>
                <c:pt idx="4">
                  <c:v>0</c:v>
                </c:pt>
                <c:pt idx="5">
                  <c:v>0</c:v>
                </c:pt>
                <c:pt idx="6">
                  <c:v>0</c:v>
                </c:pt>
                <c:pt idx="7">
                  <c:v>0</c:v>
                </c:pt>
                <c:pt idx="8">
                  <c:v>0</c:v>
                </c:pt>
                <c:pt idx="9">
                  <c:v>100</c:v>
                </c:pt>
              </c:numCache>
            </c:numRef>
          </c:val>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25650118203413E-2"/>
          <c:y val="8.1500555555555562E-2"/>
          <c:w val="0.72919435538344302"/>
          <c:h val="0.76085777777777774"/>
        </c:manualLayout>
      </c:layout>
      <c:barChart>
        <c:barDir val="col"/>
        <c:grouping val="clustered"/>
        <c:varyColors val="0"/>
        <c:ser>
          <c:idx val="0"/>
          <c:order val="0"/>
          <c:tx>
            <c:strRef>
              <c:f>AUX!$B$296</c:f>
              <c:strCache>
                <c:ptCount val="1"/>
                <c:pt idx="0">
                  <c:v>Continente</c:v>
                </c:pt>
              </c:strCache>
            </c:strRef>
          </c:tx>
          <c:spPr>
            <a:solidFill>
              <a:srgbClr val="FF0000"/>
            </a:solidFill>
            <a:ln>
              <a:solidFill>
                <a:srgbClr val="FF0000"/>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AUX!$A$297:$A$305</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AUX!$B$297:$B$305</c:f>
              <c:numCache>
                <c:formatCode>0.0</c:formatCode>
                <c:ptCount val="9"/>
                <c:pt idx="0">
                  <c:v>2.417320721808546</c:v>
                </c:pt>
                <c:pt idx="1">
                  <c:v>23.970617830549408</c:v>
                </c:pt>
                <c:pt idx="2">
                  <c:v>5.2307640705708733</c:v>
                </c:pt>
                <c:pt idx="3">
                  <c:v>31.549607566914872</c:v>
                </c:pt>
                <c:pt idx="4">
                  <c:v>11.255785872408936</c:v>
                </c:pt>
                <c:pt idx="5">
                  <c:v>4.3865298182062116</c:v>
                </c:pt>
                <c:pt idx="6">
                  <c:v>9.4945327698396724</c:v>
                </c:pt>
                <c:pt idx="7">
                  <c:v>4.1051184007513255</c:v>
                </c:pt>
                <c:pt idx="8">
                  <c:v>7.5897229489501532</c:v>
                </c:pt>
              </c:numCache>
            </c:numRef>
          </c:val>
        </c:ser>
        <c:ser>
          <c:idx val="1"/>
          <c:order val="1"/>
          <c:tx>
            <c:strRef>
              <c:f>AUX!$C$296</c:f>
              <c:strCache>
                <c:ptCount val="1"/>
                <c:pt idx="0">
                  <c:v>ARS Alentejo</c:v>
                </c:pt>
              </c:strCache>
            </c:strRef>
          </c:tx>
          <c:spPr>
            <a:solidFill>
              <a:schemeClr val="tx2">
                <a:lumMod val="75000"/>
              </a:schemeClr>
            </a:solidFill>
            <a:ln>
              <a:solidFill>
                <a:schemeClr val="tx2">
                  <a:lumMod val="75000"/>
                </a:schemeClr>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AUX!$A$297:$A$305</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AUX!$C$297:$C$305</c:f>
              <c:numCache>
                <c:formatCode>0.0</c:formatCode>
                <c:ptCount val="9"/>
                <c:pt idx="0">
                  <c:v>1.8899564902102972</c:v>
                </c:pt>
                <c:pt idx="1">
                  <c:v>21.3424583031182</c:v>
                </c:pt>
                <c:pt idx="2">
                  <c:v>6.3361131254532275</c:v>
                </c:pt>
                <c:pt idx="3">
                  <c:v>34.159717186366933</c:v>
                </c:pt>
                <c:pt idx="4">
                  <c:v>10.746011602610588</c:v>
                </c:pt>
                <c:pt idx="5">
                  <c:v>4.1606236403190717</c:v>
                </c:pt>
                <c:pt idx="6">
                  <c:v>8.3393763596809283</c:v>
                </c:pt>
                <c:pt idx="7">
                  <c:v>5.1395939086294415</c:v>
                </c:pt>
                <c:pt idx="8">
                  <c:v>7.8861493836113112</c:v>
                </c:pt>
              </c:numCache>
            </c:numRef>
          </c:val>
        </c:ser>
        <c:ser>
          <c:idx val="2"/>
          <c:order val="2"/>
          <c:tx>
            <c:strRef>
              <c:f>AUX!$D$296</c:f>
              <c:strCache>
                <c:ptCount val="1"/>
                <c:pt idx="0">
                  <c:v>ULS Norte Alentejano</c:v>
                </c:pt>
              </c:strCache>
            </c:strRef>
          </c:tx>
          <c:spPr>
            <a:solidFill>
              <a:srgbClr val="008080"/>
            </a:solidFill>
            <a:ln>
              <a:solidFill>
                <a:srgbClr val="008080"/>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AUX!$A$297:$A$305</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AUX!$D$297:$D$305</c:f>
              <c:numCache>
                <c:formatCode>0.0</c:formatCode>
                <c:ptCount val="9"/>
                <c:pt idx="0">
                  <c:v>0</c:v>
                </c:pt>
                <c:pt idx="1">
                  <c:v>0</c:v>
                </c:pt>
                <c:pt idx="2">
                  <c:v>0</c:v>
                </c:pt>
                <c:pt idx="3">
                  <c:v>0</c:v>
                </c:pt>
                <c:pt idx="4">
                  <c:v>0</c:v>
                </c:pt>
                <c:pt idx="5">
                  <c:v>0</c:v>
                </c:pt>
                <c:pt idx="6">
                  <c:v>0</c:v>
                </c:pt>
                <c:pt idx="7">
                  <c:v>0</c:v>
                </c:pt>
                <c:pt idx="8">
                  <c:v>0</c:v>
                </c:pt>
              </c:numCache>
            </c:numRef>
          </c:val>
        </c:ser>
        <c:dLbls>
          <c:showLegendKey val="0"/>
          <c:showVal val="0"/>
          <c:showCatName val="0"/>
          <c:showSerName val="0"/>
          <c:showPercent val="0"/>
          <c:showBubbleSize val="0"/>
        </c:dLbls>
        <c:gapWidth val="150"/>
        <c:axId val="197453312"/>
        <c:axId val="197454848"/>
      </c:barChart>
      <c:catAx>
        <c:axId val="197453312"/>
        <c:scaling>
          <c:orientation val="minMax"/>
        </c:scaling>
        <c:delete val="0"/>
        <c:axPos val="b"/>
        <c:majorTickMark val="out"/>
        <c:minorTickMark val="none"/>
        <c:tickLblPos val="nextTo"/>
        <c:txPr>
          <a:bodyPr/>
          <a:lstStyle/>
          <a:p>
            <a:pPr>
              <a:defRPr lang="en-US" sz="900">
                <a:latin typeface="Arial" pitchFamily="34" charset="0"/>
                <a:cs typeface="Arial" pitchFamily="34" charset="0"/>
              </a:defRPr>
            </a:pPr>
            <a:endParaRPr lang="pt-PT"/>
          </a:p>
        </c:txPr>
        <c:crossAx val="197454848"/>
        <c:crosses val="autoZero"/>
        <c:auto val="1"/>
        <c:lblAlgn val="ctr"/>
        <c:lblOffset val="100"/>
        <c:noMultiLvlLbl val="0"/>
      </c:catAx>
      <c:valAx>
        <c:axId val="197454848"/>
        <c:scaling>
          <c:orientation val="minMax"/>
        </c:scaling>
        <c:delete val="0"/>
        <c:axPos val="l"/>
        <c:majorGridlines>
          <c:spPr>
            <a:ln w="3175">
              <a:solidFill>
                <a:schemeClr val="bg1">
                  <a:lumMod val="95000"/>
                </a:schemeClr>
              </a:solidFill>
            </a:ln>
          </c:spPr>
        </c:majorGridlines>
        <c:title>
          <c:tx>
            <c:rich>
              <a:bodyPr rot="0" vert="horz"/>
              <a:lstStyle/>
              <a:p>
                <a:pPr>
                  <a:defRPr lang="en-US" sz="1000">
                    <a:latin typeface="Arial" pitchFamily="34" charset="0"/>
                    <a:cs typeface="Arial" pitchFamily="34" charset="0"/>
                  </a:defRPr>
                </a:pPr>
                <a:r>
                  <a:rPr lang="en-US" sz="1000">
                    <a:latin typeface="Arial" pitchFamily="34" charset="0"/>
                    <a:cs typeface="Arial" pitchFamily="34" charset="0"/>
                  </a:rPr>
                  <a:t>%</a:t>
                </a:r>
              </a:p>
            </c:rich>
          </c:tx>
          <c:layout>
            <c:manualLayout>
              <c:xMode val="edge"/>
              <c:yMode val="edge"/>
              <c:x val="6.8229314420803783E-3"/>
              <c:y val="3.0781944444445652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7453312"/>
        <c:crosses val="autoZero"/>
        <c:crossBetween val="between"/>
      </c:valAx>
    </c:plotArea>
    <c:legend>
      <c:legendPos val="r"/>
      <c:layout>
        <c:manualLayout>
          <c:xMode val="edge"/>
          <c:yMode val="edge"/>
          <c:x val="0.80916245177993595"/>
          <c:y val="0.55779960317463606"/>
          <c:w val="0.17950981987111544"/>
          <c:h val="0.2911748866213153"/>
        </c:manualLayout>
      </c:layout>
      <c:overlay val="0"/>
      <c:spPr>
        <a:ln w="3175">
          <a:solidFill>
            <a:schemeClr val="bg1">
              <a:lumMod val="95000"/>
            </a:schemeClr>
          </a:solidFill>
        </a:ln>
      </c:spPr>
      <c:txPr>
        <a:bodyPr/>
        <a:lstStyle/>
        <a:p>
          <a:pPr>
            <a:defRPr lang="en-US" sz="1000">
              <a:latin typeface="Arial" pitchFamily="34" charset="0"/>
              <a:cs typeface="Arial" pitchFamily="34" charset="0"/>
            </a:defRPr>
          </a:pPr>
          <a:endParaRPr lang="pt-PT"/>
        </a:p>
      </c:txPr>
    </c:legend>
    <c:plotVisOnly val="1"/>
    <c:dispBlanksAs val="gap"/>
    <c:showDLblsOverMax val="0"/>
  </c:chart>
  <c:spPr>
    <a:ln w="3175">
      <a:solidFill>
        <a:schemeClr val="bg1">
          <a:lumMod val="75000"/>
        </a:schemeClr>
      </a:solid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53703703703713E-2"/>
          <c:y val="0"/>
          <c:w val="0.91215851851852792"/>
          <c:h val="0.9249684684684687"/>
        </c:manualLayout>
      </c:layout>
      <c:barChart>
        <c:barDir val="bar"/>
        <c:grouping val="clustered"/>
        <c:varyColors val="0"/>
        <c:ser>
          <c:idx val="0"/>
          <c:order val="0"/>
          <c:spPr>
            <a:solidFill>
              <a:schemeClr val="tx2">
                <a:lumMod val="60000"/>
                <a:lumOff val="40000"/>
              </a:schemeClr>
            </a:solidFill>
            <a:ln>
              <a:solidFill>
                <a:schemeClr val="tx2">
                  <a:lumMod val="60000"/>
                  <a:lumOff val="40000"/>
                </a:schemeClr>
              </a:solidFill>
            </a:ln>
          </c:spPr>
          <c:invertIfNegative val="0"/>
          <c:dLbls>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val>
            <c:numRef>
              <c:f>AUX!$AB$376:$AB$397</c:f>
              <c:numCache>
                <c:formatCode>0.0</c:formatCode>
                <c:ptCount val="22"/>
                <c:pt idx="0">
                  <c:v>22.393401805166508</c:v>
                </c:pt>
                <c:pt idx="1">
                  <c:v>16.592315938721168</c:v>
                </c:pt>
                <c:pt idx="2">
                  <c:v>3.7659508247743543</c:v>
                </c:pt>
                <c:pt idx="3">
                  <c:v>8.5140228931078603</c:v>
                </c:pt>
                <c:pt idx="4">
                  <c:v>3.5463568143306707</c:v>
                </c:pt>
                <c:pt idx="5">
                  <c:v>2.0973821627416402</c:v>
                </c:pt>
                <c:pt idx="6">
                  <c:v>2.9411764705882351</c:v>
                </c:pt>
                <c:pt idx="7">
                  <c:v>2.5884427845212157</c:v>
                </c:pt>
                <c:pt idx="8">
                  <c:v>0.29394473838918284</c:v>
                </c:pt>
                <c:pt idx="9">
                  <c:v>1.4973890790884257</c:v>
                </c:pt>
                <c:pt idx="10">
                  <c:v>1.1100736590932669</c:v>
                </c:pt>
                <c:pt idx="11">
                  <c:v>1.4991181657848323</c:v>
                </c:pt>
                <c:pt idx="12">
                  <c:v>1.3573330566794619</c:v>
                </c:pt>
                <c:pt idx="13">
                  <c:v>1.1723207801639175</c:v>
                </c:pt>
                <c:pt idx="14">
                  <c:v>1.3192931493585089</c:v>
                </c:pt>
                <c:pt idx="15">
                  <c:v>0.49106062177957605</c:v>
                </c:pt>
                <c:pt idx="16">
                  <c:v>0</c:v>
                </c:pt>
                <c:pt idx="17">
                  <c:v>0.85071065463222328</c:v>
                </c:pt>
                <c:pt idx="18">
                  <c:v>0.41152263374485598</c:v>
                </c:pt>
                <c:pt idx="19">
                  <c:v>0</c:v>
                </c:pt>
                <c:pt idx="20">
                  <c:v>8.991250821316181E-2</c:v>
                </c:pt>
                <c:pt idx="21">
                  <c:v>7.9537988034720064E-2</c:v>
                </c:pt>
              </c:numCache>
            </c:numRef>
          </c:val>
        </c:ser>
        <c:dLbls>
          <c:showLegendKey val="0"/>
          <c:showVal val="0"/>
          <c:showCatName val="0"/>
          <c:showSerName val="0"/>
          <c:showPercent val="0"/>
          <c:showBubbleSize val="0"/>
        </c:dLbls>
        <c:gapWidth val="50"/>
        <c:axId val="191817216"/>
        <c:axId val="191818752"/>
      </c:barChart>
      <c:catAx>
        <c:axId val="191817216"/>
        <c:scaling>
          <c:orientation val="maxMin"/>
        </c:scaling>
        <c:delete val="1"/>
        <c:axPos val="r"/>
        <c:majorTickMark val="out"/>
        <c:minorTickMark val="none"/>
        <c:tickLblPos val="none"/>
        <c:crossAx val="191818752"/>
        <c:crosses val="autoZero"/>
        <c:auto val="1"/>
        <c:lblAlgn val="ctr"/>
        <c:lblOffset val="100"/>
        <c:noMultiLvlLbl val="0"/>
      </c:catAx>
      <c:valAx>
        <c:axId val="191818752"/>
        <c:scaling>
          <c:orientation val="maxMin"/>
          <c:max val="35"/>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9.7983333333333353E-2"/>
              <c:y val="0.9607932932933072"/>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91817216"/>
        <c:crosses val="max"/>
        <c:crossBetween val="between"/>
        <c:majorUnit val="5"/>
      </c:valAx>
    </c:plotArea>
    <c:plotVisOnly val="1"/>
    <c:dispBlanksAs val="gap"/>
    <c:showDLblsOverMax val="0"/>
  </c:chart>
  <c:spPr>
    <a:noFill/>
    <a:ln>
      <a:noFill/>
    </a:ln>
  </c:spPr>
  <c:printSettings>
    <c:headerFooter/>
    <c:pageMargins b="0.7500000000000081" l="0.70000000000000062" r="0.70000000000000062" t="0.7500000000000081"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15986394557815E-2"/>
          <c:y val="4.1721230158730934E-3"/>
          <c:w val="0.86554875283446764"/>
          <c:h val="0.92146626984124835"/>
        </c:manualLayout>
      </c:layout>
      <c:barChart>
        <c:barDir val="bar"/>
        <c:grouping val="clustered"/>
        <c:varyColors val="0"/>
        <c:ser>
          <c:idx val="0"/>
          <c:order val="0"/>
          <c:spPr>
            <a:solidFill>
              <a:schemeClr val="tx2">
                <a:lumMod val="60000"/>
                <a:lumOff val="40000"/>
              </a:schemeClr>
            </a:solidFill>
            <a:ln>
              <a:solidFill>
                <a:schemeClr val="tx2">
                  <a:lumMod val="60000"/>
                  <a:lumOff val="40000"/>
                </a:schemeClr>
              </a:solidFill>
            </a:ln>
          </c:spPr>
          <c:invertIfNegative val="0"/>
          <c:dLbls>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val>
            <c:numRef>
              <c:f>AUX!$AC$376:$AC$397</c:f>
              <c:numCache>
                <c:formatCode>0.0</c:formatCode>
                <c:ptCount val="22"/>
                <c:pt idx="0">
                  <c:v>28.076723201209429</c:v>
                </c:pt>
                <c:pt idx="1">
                  <c:v>19.544574101195256</c:v>
                </c:pt>
                <c:pt idx="2">
                  <c:v>16.07848695296137</c:v>
                </c:pt>
                <c:pt idx="3">
                  <c:v>8.8030109762050994</c:v>
                </c:pt>
                <c:pt idx="4">
                  <c:v>5.9967559565991087</c:v>
                </c:pt>
                <c:pt idx="5">
                  <c:v>5.506999889765515</c:v>
                </c:pt>
                <c:pt idx="6">
                  <c:v>3.9622641509433962</c:v>
                </c:pt>
                <c:pt idx="7">
                  <c:v>2.3416954063715534</c:v>
                </c:pt>
                <c:pt idx="8">
                  <c:v>3.990488338766319</c:v>
                </c:pt>
                <c:pt idx="9">
                  <c:v>2.1653202311774615</c:v>
                </c:pt>
                <c:pt idx="10">
                  <c:v>2.2456339270247714</c:v>
                </c:pt>
                <c:pt idx="11">
                  <c:v>1.2692713500574795</c:v>
                </c:pt>
                <c:pt idx="12">
                  <c:v>1.2314766696587456</c:v>
                </c:pt>
                <c:pt idx="13">
                  <c:v>0.70235114407647126</c:v>
                </c:pt>
                <c:pt idx="14">
                  <c:v>0.469283948284279</c:v>
                </c:pt>
                <c:pt idx="15">
                  <c:v>1.0456528243649705</c:v>
                </c:pt>
                <c:pt idx="16">
                  <c:v>1.1621864222610667</c:v>
                </c:pt>
                <c:pt idx="17">
                  <c:v>0</c:v>
                </c:pt>
                <c:pt idx="18">
                  <c:v>0.28031054629060959</c:v>
                </c:pt>
                <c:pt idx="19">
                  <c:v>0.19999685044330009</c:v>
                </c:pt>
                <c:pt idx="20">
                  <c:v>7.5589360797467753E-2</c:v>
                </c:pt>
                <c:pt idx="21">
                  <c:v>2.9920788648997654E-2</c:v>
                </c:pt>
              </c:numCache>
            </c:numRef>
          </c:val>
        </c:ser>
        <c:dLbls>
          <c:showLegendKey val="0"/>
          <c:showVal val="0"/>
          <c:showCatName val="0"/>
          <c:showSerName val="0"/>
          <c:showPercent val="0"/>
          <c:showBubbleSize val="0"/>
        </c:dLbls>
        <c:gapWidth val="50"/>
        <c:axId val="197356544"/>
        <c:axId val="197358336"/>
      </c:barChart>
      <c:catAx>
        <c:axId val="197356544"/>
        <c:scaling>
          <c:orientation val="maxMin"/>
        </c:scaling>
        <c:delete val="1"/>
        <c:axPos val="l"/>
        <c:majorTickMark val="out"/>
        <c:minorTickMark val="none"/>
        <c:tickLblPos val="none"/>
        <c:crossAx val="197358336"/>
        <c:crosses val="autoZero"/>
        <c:auto val="1"/>
        <c:lblAlgn val="ctr"/>
        <c:lblOffset val="100"/>
        <c:noMultiLvlLbl val="0"/>
      </c:catAx>
      <c:valAx>
        <c:axId val="197358336"/>
        <c:scaling>
          <c:orientation val="minMax"/>
          <c:max val="35"/>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81662962962963892"/>
              <c:y val="0.959941964285715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97356544"/>
        <c:crosses val="max"/>
        <c:crossBetween val="between"/>
        <c:majorUnit val="5"/>
      </c:valAx>
    </c:plotArea>
    <c:plotVisOnly val="1"/>
    <c:dispBlanksAs val="gap"/>
    <c:showDLblsOverMax val="0"/>
  </c:chart>
  <c:spPr>
    <a:ln>
      <a:noFill/>
    </a:ln>
  </c:spPr>
  <c:printSettings>
    <c:headerFooter/>
    <c:pageMargins b="0.75000000000000833" l="0.70000000000000062" r="0.70000000000000062" t="0.750000000000008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AUX!$A$45</c:f>
              <c:strCache>
                <c:ptCount val="1"/>
                <c:pt idx="0">
                  <c:v>Continente</c:v>
                </c:pt>
              </c:strCache>
            </c:strRef>
          </c:tx>
          <c:spPr>
            <a:ln w="19050">
              <a:solidFill>
                <a:srgbClr val="FF0000"/>
              </a:solidFill>
            </a:ln>
          </c:spPr>
          <c:marker>
            <c:symbol val="none"/>
          </c:marker>
          <c:cat>
            <c:numRef>
              <c:f>AUX!$B$44:$W$44</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AUX!$B$45:$W$45</c:f>
              <c:numCache>
                <c:formatCode>0.0</c:formatCode>
                <c:ptCount val="22"/>
                <c:pt idx="0">
                  <c:v>73.597977157125527</c:v>
                </c:pt>
                <c:pt idx="1">
                  <c:v>77.284539674184856</c:v>
                </c:pt>
                <c:pt idx="2">
                  <c:v>80.568010481125015</c:v>
                </c:pt>
                <c:pt idx="3">
                  <c:v>84.076061920958352</c:v>
                </c:pt>
                <c:pt idx="4">
                  <c:v>87.75498854493469</c:v>
                </c:pt>
                <c:pt idx="5">
                  <c:v>90.989876907166035</c:v>
                </c:pt>
                <c:pt idx="6">
                  <c:v>94.343876363695102</c:v>
                </c:pt>
                <c:pt idx="7">
                  <c:v>97.128660275331896</c:v>
                </c:pt>
                <c:pt idx="8">
                  <c:v>99.367415115350013</c:v>
                </c:pt>
                <c:pt idx="9">
                  <c:v>102.8110964232486</c:v>
                </c:pt>
                <c:pt idx="10">
                  <c:v>104.84773387015626</c:v>
                </c:pt>
                <c:pt idx="11">
                  <c:v>106.26824043953185</c:v>
                </c:pt>
                <c:pt idx="12">
                  <c:v>107.92667323363257</c:v>
                </c:pt>
                <c:pt idx="13">
                  <c:v>110.08942895739293</c:v>
                </c:pt>
                <c:pt idx="14">
                  <c:v>111.83811659706224</c:v>
                </c:pt>
                <c:pt idx="15">
                  <c:v>114.07329162785871</c:v>
                </c:pt>
                <c:pt idx="16">
                  <c:v>116.41342468725142</c:v>
                </c:pt>
                <c:pt idx="17">
                  <c:v>119.07374424797987</c:v>
                </c:pt>
                <c:pt idx="18">
                  <c:v>122.0226789826834</c:v>
                </c:pt>
                <c:pt idx="19">
                  <c:v>126.72327632495308</c:v>
                </c:pt>
                <c:pt idx="20">
                  <c:v>130.48516699754603</c:v>
                </c:pt>
                <c:pt idx="21">
                  <c:v>133.98202652317022</c:v>
                </c:pt>
              </c:numCache>
            </c:numRef>
          </c:val>
          <c:smooth val="0"/>
        </c:ser>
        <c:ser>
          <c:idx val="2"/>
          <c:order val="1"/>
          <c:tx>
            <c:strRef>
              <c:f>AUX!$A$46</c:f>
              <c:strCache>
                <c:ptCount val="1"/>
                <c:pt idx="0">
                  <c:v>ARS Alentejo</c:v>
                </c:pt>
              </c:strCache>
            </c:strRef>
          </c:tx>
          <c:spPr>
            <a:ln w="19050">
              <a:solidFill>
                <a:schemeClr val="tx2"/>
              </a:solidFill>
            </a:ln>
          </c:spPr>
          <c:marker>
            <c:symbol val="none"/>
          </c:marker>
          <c:cat>
            <c:numRef>
              <c:f>AUX!$B$44:$W$44</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AUX!$B$46:$W$46</c:f>
              <c:numCache>
                <c:formatCode>0.0</c:formatCode>
                <c:ptCount val="22"/>
                <c:pt idx="0">
                  <c:v>118.69731552327842</c:v>
                </c:pt>
                <c:pt idx="1">
                  <c:v>125.35954032811219</c:v>
                </c:pt>
                <c:pt idx="2">
                  <c:v>130.42824943651391</c:v>
                </c:pt>
                <c:pt idx="3">
                  <c:v>136.51680041911746</c:v>
                </c:pt>
                <c:pt idx="4">
                  <c:v>142.85415847424301</c:v>
                </c:pt>
                <c:pt idx="5">
                  <c:v>148.83547535100024</c:v>
                </c:pt>
                <c:pt idx="6">
                  <c:v>155.25527084009084</c:v>
                </c:pt>
                <c:pt idx="7">
                  <c:v>160.91004336697478</c:v>
                </c:pt>
                <c:pt idx="8">
                  <c:v>165.83125042221172</c:v>
                </c:pt>
                <c:pt idx="9">
                  <c:v>170.37293380017914</c:v>
                </c:pt>
                <c:pt idx="10">
                  <c:v>175.08082600740161</c:v>
                </c:pt>
                <c:pt idx="11">
                  <c:v>177.6917312015988</c:v>
                </c:pt>
                <c:pt idx="12">
                  <c:v>178.9771615464177</c:v>
                </c:pt>
                <c:pt idx="13">
                  <c:v>181.33001322416365</c:v>
                </c:pt>
                <c:pt idx="14">
                  <c:v>182.09879166489594</c:v>
                </c:pt>
                <c:pt idx="15">
                  <c:v>184.11291481109035</c:v>
                </c:pt>
                <c:pt idx="16">
                  <c:v>185.32602373196835</c:v>
                </c:pt>
                <c:pt idx="17">
                  <c:v>185.96939524774575</c:v>
                </c:pt>
                <c:pt idx="18">
                  <c:v>186.76607504396529</c:v>
                </c:pt>
                <c:pt idx="19">
                  <c:v>188.10462199928341</c:v>
                </c:pt>
                <c:pt idx="20">
                  <c:v>189.15052251107784</c:v>
                </c:pt>
                <c:pt idx="21">
                  <c:v>190.811250652501</c:v>
                </c:pt>
              </c:numCache>
            </c:numRef>
          </c:val>
          <c:smooth val="0"/>
        </c:ser>
        <c:ser>
          <c:idx val="3"/>
          <c:order val="2"/>
          <c:tx>
            <c:strRef>
              <c:f>AUX!$A$47</c:f>
              <c:strCache>
                <c:ptCount val="1"/>
                <c:pt idx="0">
                  <c:v>ULS Norte Alentejano</c:v>
                </c:pt>
              </c:strCache>
            </c:strRef>
          </c:tx>
          <c:spPr>
            <a:ln w="38100">
              <a:solidFill>
                <a:srgbClr val="008080"/>
              </a:solidFill>
            </a:ln>
          </c:spPr>
          <c:marker>
            <c:symbol val="none"/>
          </c:marker>
          <c:cat>
            <c:numRef>
              <c:f>AUX!$B$44:$W$44</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AUX!$B$47:$W$47</c:f>
              <c:numCache>
                <c:formatCode>0.0</c:formatCode>
                <c:ptCount val="22"/>
                <c:pt idx="0">
                  <c:v>141.20498940927277</c:v>
                </c:pt>
                <c:pt idx="1">
                  <c:v>147.73048608063965</c:v>
                </c:pt>
                <c:pt idx="2">
                  <c:v>152.71820448877807</c:v>
                </c:pt>
                <c:pt idx="3">
                  <c:v>158.53271171678878</c:v>
                </c:pt>
                <c:pt idx="4">
                  <c:v>164.92060980112888</c:v>
                </c:pt>
                <c:pt idx="5">
                  <c:v>170.5984294611427</c:v>
                </c:pt>
                <c:pt idx="6">
                  <c:v>176.57212632513736</c:v>
                </c:pt>
                <c:pt idx="7">
                  <c:v>183.13705410479605</c:v>
                </c:pt>
                <c:pt idx="8">
                  <c:v>187.52024057367569</c:v>
                </c:pt>
                <c:pt idx="9">
                  <c:v>191.99465147375153</c:v>
                </c:pt>
                <c:pt idx="10">
                  <c:v>196.22909155387433</c:v>
                </c:pt>
                <c:pt idx="11">
                  <c:v>197.95238095238093</c:v>
                </c:pt>
                <c:pt idx="12">
                  <c:v>198.88502577628583</c:v>
                </c:pt>
                <c:pt idx="13">
                  <c:v>201.55368088851128</c:v>
                </c:pt>
                <c:pt idx="14">
                  <c:v>200.79423264907135</c:v>
                </c:pt>
                <c:pt idx="15">
                  <c:v>202.99788530911806</c:v>
                </c:pt>
                <c:pt idx="16">
                  <c:v>204.99714991449744</c:v>
                </c:pt>
                <c:pt idx="17">
                  <c:v>206.06255631355387</c:v>
                </c:pt>
                <c:pt idx="18">
                  <c:v>206.52414061992332</c:v>
                </c:pt>
                <c:pt idx="19">
                  <c:v>206.98712897294459</c:v>
                </c:pt>
                <c:pt idx="20">
                  <c:v>208.82846592816381</c:v>
                </c:pt>
                <c:pt idx="21">
                  <c:v>211.0377098816405</c:v>
                </c:pt>
              </c:numCache>
            </c:numRef>
          </c:val>
          <c:smooth val="0"/>
        </c:ser>
        <c:dLbls>
          <c:showLegendKey val="0"/>
          <c:showVal val="0"/>
          <c:showCatName val="0"/>
          <c:showSerName val="0"/>
          <c:showPercent val="0"/>
          <c:showBubbleSize val="0"/>
        </c:dLbls>
        <c:marker val="1"/>
        <c:smooth val="0"/>
        <c:axId val="193928192"/>
        <c:axId val="193942272"/>
      </c:lineChart>
      <c:catAx>
        <c:axId val="193928192"/>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3942272"/>
        <c:crosses val="autoZero"/>
        <c:auto val="1"/>
        <c:lblAlgn val="ctr"/>
        <c:lblOffset val="100"/>
        <c:tickLblSkip val="2"/>
        <c:tickMarkSkip val="1"/>
        <c:noMultiLvlLbl val="0"/>
      </c:catAx>
      <c:valAx>
        <c:axId val="193942272"/>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3928192"/>
        <c:crosses val="autoZero"/>
        <c:crossBetween val="between"/>
      </c:valAx>
    </c:plotArea>
    <c:legend>
      <c:legendPos val="b"/>
      <c:layout>
        <c:manualLayout>
          <c:xMode val="edge"/>
          <c:yMode val="edge"/>
          <c:x val="1.4246498599439775E-2"/>
          <c:y val="0.92349344506743858"/>
          <c:w val="0.97150676937441638"/>
          <c:h val="5.9385594042127995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275"/>
          <c:y val="7.4877160493827158E-2"/>
          <c:w val="0.85535969868174844"/>
          <c:h val="0.5995888888888885"/>
        </c:manualLayout>
      </c:layout>
      <c:lineChart>
        <c:grouping val="standard"/>
        <c:varyColors val="0"/>
        <c:ser>
          <c:idx val="0"/>
          <c:order val="0"/>
          <c:tx>
            <c:strRef>
              <c:f>AUX!$A$404</c:f>
              <c:strCache>
                <c:ptCount val="1"/>
                <c:pt idx="0">
                  <c:v>Continente</c:v>
                </c:pt>
              </c:strCache>
            </c:strRef>
          </c:tx>
          <c:spPr>
            <a:ln>
              <a:solidFill>
                <a:srgbClr val="FF0000"/>
              </a:solidFill>
            </a:ln>
          </c:spPr>
          <c:marker>
            <c:symbol val="none"/>
          </c:marker>
          <c:cat>
            <c:numRef>
              <c:f>AUX!$B$403:$N$403</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AUX!$B$404:$N$404</c:f>
              <c:numCache>
                <c:formatCode>0.0</c:formatCode>
                <c:ptCount val="13"/>
                <c:pt idx="0">
                  <c:v>10.463687714605671</c:v>
                </c:pt>
                <c:pt idx="1">
                  <c:v>10.481357614301229</c:v>
                </c:pt>
                <c:pt idx="2">
                  <c:v>10.385730670906113</c:v>
                </c:pt>
                <c:pt idx="3">
                  <c:v>9.5255971565741167</c:v>
                </c:pt>
                <c:pt idx="4">
                  <c:v>8.3228696533449682</c:v>
                </c:pt>
                <c:pt idx="5">
                  <c:v>8.199136220999117</c:v>
                </c:pt>
                <c:pt idx="6">
                  <c:v>6.9381773458027514</c:v>
                </c:pt>
                <c:pt idx="7">
                  <c:v>5.9493681860675363</c:v>
                </c:pt>
                <c:pt idx="8">
                  <c:v>5.4840260076201091</c:v>
                </c:pt>
                <c:pt idx="9">
                  <c:v>4.3856443242453036</c:v>
                </c:pt>
                <c:pt idx="10">
                  <c:v>4.7122301210620625</c:v>
                </c:pt>
                <c:pt idx="11">
                  <c:v>3.763259703697059</c:v>
                </c:pt>
                <c:pt idx="12">
                  <c:v>2.3591015361799461</c:v>
                </c:pt>
              </c:numCache>
            </c:numRef>
          </c:val>
          <c:smooth val="0"/>
        </c:ser>
        <c:ser>
          <c:idx val="2"/>
          <c:order val="1"/>
          <c:tx>
            <c:strRef>
              <c:f>AUX!$A$405</c:f>
              <c:strCache>
                <c:ptCount val="1"/>
                <c:pt idx="0">
                  <c:v>ARS Alentejo</c:v>
                </c:pt>
              </c:strCache>
            </c:strRef>
          </c:tx>
          <c:spPr>
            <a:ln>
              <a:solidFill>
                <a:schemeClr val="tx2">
                  <a:lumMod val="75000"/>
                </a:schemeClr>
              </a:solidFill>
            </a:ln>
          </c:spPr>
          <c:marker>
            <c:symbol val="none"/>
          </c:marker>
          <c:cat>
            <c:numRef>
              <c:f>AUX!$B$403:$N$403</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AUX!$B$405:$N$405</c:f>
              <c:numCache>
                <c:formatCode>0.0</c:formatCode>
                <c:ptCount val="13"/>
                <c:pt idx="0">
                  <c:v>2.9865651234524693</c:v>
                </c:pt>
                <c:pt idx="1">
                  <c:v>3.9248558316348987</c:v>
                </c:pt>
                <c:pt idx="2">
                  <c:v>3.7471077012431024</c:v>
                </c:pt>
                <c:pt idx="3">
                  <c:v>3.1973277862830876</c:v>
                </c:pt>
                <c:pt idx="4">
                  <c:v>3.2108640529603694</c:v>
                </c:pt>
                <c:pt idx="5">
                  <c:v>3.6051215495191906</c:v>
                </c:pt>
                <c:pt idx="6">
                  <c:v>5.1485646945757004</c:v>
                </c:pt>
                <c:pt idx="7">
                  <c:v>3.6400001532631645</c:v>
                </c:pt>
                <c:pt idx="8">
                  <c:v>0.77059932399174302</c:v>
                </c:pt>
                <c:pt idx="9">
                  <c:v>2.1320308563011205</c:v>
                </c:pt>
                <c:pt idx="10">
                  <c:v>1.3653594650131513</c:v>
                </c:pt>
                <c:pt idx="11">
                  <c:v>1.3756171853889805</c:v>
                </c:pt>
                <c:pt idx="12">
                  <c:v>0.19830547967616716</c:v>
                </c:pt>
              </c:numCache>
            </c:numRef>
          </c:val>
          <c:smooth val="0"/>
        </c:ser>
        <c:ser>
          <c:idx val="3"/>
          <c:order val="2"/>
          <c:tx>
            <c:strRef>
              <c:f>AUX!$A$406</c:f>
              <c:strCache>
                <c:ptCount val="1"/>
                <c:pt idx="0">
                  <c:v>ULS Norte Alentejano</c:v>
                </c:pt>
              </c:strCache>
            </c:strRef>
          </c:tx>
          <c:spPr>
            <a:ln>
              <a:solidFill>
                <a:srgbClr val="009999"/>
              </a:solidFill>
            </a:ln>
          </c:spPr>
          <c:marker>
            <c:symbol val="none"/>
          </c:marker>
          <c:cat>
            <c:numRef>
              <c:f>AUX!$B$403:$N$403</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AUX!$B$406:$N$406</c:f>
              <c:numCache>
                <c:formatCode>0.0</c:formatCode>
                <c:ptCount val="13"/>
                <c:pt idx="0">
                  <c:v>0.78520978842522249</c:v>
                </c:pt>
                <c:pt idx="1">
                  <c:v>0.78847564004510085</c:v>
                </c:pt>
                <c:pt idx="2">
                  <c:v>1.5841082262740191</c:v>
                </c:pt>
                <c:pt idx="3">
                  <c:v>2.3899145605544603</c:v>
                </c:pt>
                <c:pt idx="4">
                  <c:v>3.206836976433757</c:v>
                </c:pt>
                <c:pt idx="5">
                  <c:v>1.6139835535075897</c:v>
                </c:pt>
                <c:pt idx="6">
                  <c:v>4.8754525029354294</c:v>
                </c:pt>
                <c:pt idx="7">
                  <c:v>3.2727064464135229</c:v>
                </c:pt>
                <c:pt idx="8">
                  <c:v>0.82435133854048603</c:v>
                </c:pt>
                <c:pt idx="9">
                  <c:v>0.83078213984555749</c:v>
                </c:pt>
                <c:pt idx="10">
                  <c:v>0</c:v>
                </c:pt>
                <c:pt idx="11">
                  <c:v>0</c:v>
                </c:pt>
                <c:pt idx="12">
                  <c:v>0.85829542528538327</c:v>
                </c:pt>
              </c:numCache>
            </c:numRef>
          </c:val>
          <c:smooth val="0"/>
        </c:ser>
        <c:dLbls>
          <c:showLegendKey val="0"/>
          <c:showVal val="0"/>
          <c:showCatName val="0"/>
          <c:showSerName val="0"/>
          <c:showPercent val="0"/>
          <c:showBubbleSize val="0"/>
        </c:dLbls>
        <c:marker val="1"/>
        <c:smooth val="0"/>
        <c:axId val="198674688"/>
        <c:axId val="198692864"/>
      </c:lineChart>
      <c:catAx>
        <c:axId val="198674688"/>
        <c:scaling>
          <c:orientation val="minMax"/>
        </c:scaling>
        <c:delete val="0"/>
        <c:axPos val="b"/>
        <c:numFmt formatCode="General" sourceLinked="1"/>
        <c:majorTickMark val="out"/>
        <c:minorTickMark val="none"/>
        <c:tickLblPos val="nextTo"/>
        <c:txPr>
          <a:bodyPr/>
          <a:lstStyle/>
          <a:p>
            <a:pPr>
              <a:defRPr lang="en-US" sz="900" b="0">
                <a:latin typeface="Arial" pitchFamily="34" charset="0"/>
                <a:cs typeface="Arial" pitchFamily="34" charset="0"/>
              </a:defRPr>
            </a:pPr>
            <a:endParaRPr lang="pt-PT"/>
          </a:p>
        </c:txPr>
        <c:crossAx val="198692864"/>
        <c:crosses val="autoZero"/>
        <c:auto val="1"/>
        <c:lblAlgn val="ctr"/>
        <c:lblOffset val="100"/>
        <c:tickLblSkip val="2"/>
        <c:noMultiLvlLbl val="0"/>
      </c:catAx>
      <c:valAx>
        <c:axId val="198692864"/>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Arial" pitchFamily="34" charset="0"/>
                    <a:cs typeface="Arial" pitchFamily="34" charset="0"/>
                  </a:defRPr>
                </a:pPr>
                <a:r>
                  <a:rPr lang="en-US" sz="700" b="0">
                    <a:latin typeface="Arial" pitchFamily="34" charset="0"/>
                    <a:cs typeface="Arial" pitchFamily="34" charset="0"/>
                  </a:rPr>
                  <a:t>Taxa de incidência de sida (/100000 hab)</a:t>
                </a: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98674688"/>
        <c:crosses val="autoZero"/>
        <c:crossBetween val="between"/>
      </c:valAx>
    </c:plotArea>
    <c:legend>
      <c:legendPos val="b"/>
      <c:layout>
        <c:manualLayout>
          <c:xMode val="edge"/>
          <c:yMode val="edge"/>
          <c:x val="3.0925141242937833E-2"/>
          <c:y val="0.80852256944444356"/>
          <c:w val="0.91925141242941188"/>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279"/>
          <c:y val="7.4877160493827158E-2"/>
          <c:w val="0.85535969868174866"/>
          <c:h val="0.5995888888888885"/>
        </c:manualLayout>
      </c:layout>
      <c:lineChart>
        <c:grouping val="standard"/>
        <c:varyColors val="0"/>
        <c:ser>
          <c:idx val="0"/>
          <c:order val="0"/>
          <c:tx>
            <c:strRef>
              <c:f>AUX!$A$411</c:f>
              <c:strCache>
                <c:ptCount val="1"/>
                <c:pt idx="0">
                  <c:v>Continente</c:v>
                </c:pt>
              </c:strCache>
            </c:strRef>
          </c:tx>
          <c:spPr>
            <a:ln>
              <a:solidFill>
                <a:srgbClr val="FF0000"/>
              </a:solidFill>
            </a:ln>
          </c:spPr>
          <c:marker>
            <c:symbol val="none"/>
          </c:marker>
          <c:cat>
            <c:numRef>
              <c:f>AUX!$B$410:$N$410</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AUX!$B$411:$N$411</c:f>
              <c:numCache>
                <c:formatCode>0.0</c:formatCode>
                <c:ptCount val="13"/>
                <c:pt idx="0">
                  <c:v>27.250461572540303</c:v>
                </c:pt>
                <c:pt idx="1">
                  <c:v>23.980536068275665</c:v>
                </c:pt>
                <c:pt idx="2">
                  <c:v>22.99769458940704</c:v>
                </c:pt>
                <c:pt idx="3">
                  <c:v>21.299596592466045</c:v>
                </c:pt>
                <c:pt idx="4">
                  <c:v>20.581825677044414</c:v>
                </c:pt>
                <c:pt idx="5">
                  <c:v>19.167980653238182</c:v>
                </c:pt>
                <c:pt idx="6">
                  <c:v>19.287134722432974</c:v>
                </c:pt>
                <c:pt idx="7">
                  <c:v>18.824717761275672</c:v>
                </c:pt>
                <c:pt idx="8">
                  <c:v>18.183875709477203</c:v>
                </c:pt>
                <c:pt idx="9">
                  <c:v>16.508321039109305</c:v>
                </c:pt>
                <c:pt idx="10">
                  <c:v>15.339601427845492</c:v>
                </c:pt>
                <c:pt idx="11">
                  <c:v>12.763224709364101</c:v>
                </c:pt>
                <c:pt idx="12">
                  <c:v>7.3871865899872038</c:v>
                </c:pt>
              </c:numCache>
            </c:numRef>
          </c:val>
          <c:smooth val="0"/>
        </c:ser>
        <c:ser>
          <c:idx val="2"/>
          <c:order val="1"/>
          <c:tx>
            <c:strRef>
              <c:f>AUX!$A$412</c:f>
              <c:strCache>
                <c:ptCount val="1"/>
                <c:pt idx="0">
                  <c:v>ARS Alentejo</c:v>
                </c:pt>
              </c:strCache>
            </c:strRef>
          </c:tx>
          <c:spPr>
            <a:ln>
              <a:solidFill>
                <a:schemeClr val="tx2">
                  <a:lumMod val="75000"/>
                </a:schemeClr>
              </a:solidFill>
            </a:ln>
          </c:spPr>
          <c:marker>
            <c:symbol val="none"/>
          </c:marker>
          <c:cat>
            <c:numRef>
              <c:f>AUX!$B$410:$N$410</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AUX!$B$412:$N$412</c:f>
              <c:numCache>
                <c:formatCode>0.0</c:formatCode>
                <c:ptCount val="13"/>
                <c:pt idx="0">
                  <c:v>12.879562094888772</c:v>
                </c:pt>
                <c:pt idx="1">
                  <c:v>11.961465391649215</c:v>
                </c:pt>
                <c:pt idx="2">
                  <c:v>9.3677692531077579</c:v>
                </c:pt>
                <c:pt idx="3">
                  <c:v>9.2158271486983114</c:v>
                </c:pt>
                <c:pt idx="4">
                  <c:v>8.310471666485661</c:v>
                </c:pt>
                <c:pt idx="5">
                  <c:v>9.1076754935221658</c:v>
                </c:pt>
                <c:pt idx="6">
                  <c:v>11.250567295554308</c:v>
                </c:pt>
                <c:pt idx="7">
                  <c:v>7.8547371728310384</c:v>
                </c:pt>
                <c:pt idx="8">
                  <c:v>3.2750471269649082</c:v>
                </c:pt>
                <c:pt idx="9">
                  <c:v>6.7837345427762914</c:v>
                </c:pt>
                <c:pt idx="10">
                  <c:v>4.0960783950394539</c:v>
                </c:pt>
                <c:pt idx="11">
                  <c:v>5.3059520007860677</c:v>
                </c:pt>
                <c:pt idx="12">
                  <c:v>1.5864438374093373</c:v>
                </c:pt>
              </c:numCache>
            </c:numRef>
          </c:val>
          <c:smooth val="0"/>
        </c:ser>
        <c:ser>
          <c:idx val="3"/>
          <c:order val="2"/>
          <c:tx>
            <c:strRef>
              <c:f>AUX!$A$413</c:f>
              <c:strCache>
                <c:ptCount val="1"/>
                <c:pt idx="0">
                  <c:v>ULS Norte Alentejano</c:v>
                </c:pt>
              </c:strCache>
            </c:strRef>
          </c:tx>
          <c:spPr>
            <a:ln>
              <a:solidFill>
                <a:srgbClr val="009999"/>
              </a:solidFill>
            </a:ln>
          </c:spPr>
          <c:marker>
            <c:symbol val="none"/>
          </c:marker>
          <c:cat>
            <c:numRef>
              <c:f>AUX!$B$410:$N$410</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AUX!$B$413:$N$413</c:f>
              <c:numCache>
                <c:formatCode>0.0</c:formatCode>
                <c:ptCount val="13"/>
                <c:pt idx="0">
                  <c:v>6.2816783074017799</c:v>
                </c:pt>
                <c:pt idx="1">
                  <c:v>5.5193294803157054</c:v>
                </c:pt>
                <c:pt idx="2">
                  <c:v>3.1682164525480383</c:v>
                </c:pt>
                <c:pt idx="3">
                  <c:v>3.1865527474059467</c:v>
                </c:pt>
                <c:pt idx="4">
                  <c:v>10.422220173409709</c:v>
                </c:pt>
                <c:pt idx="5">
                  <c:v>7.2629259907841544</c:v>
                </c:pt>
                <c:pt idx="6">
                  <c:v>10.563480423026762</c:v>
                </c:pt>
                <c:pt idx="7">
                  <c:v>9.8181193392405692</c:v>
                </c:pt>
                <c:pt idx="8">
                  <c:v>1.6487026770809721</c:v>
                </c:pt>
                <c:pt idx="9">
                  <c:v>1.661564279691115</c:v>
                </c:pt>
                <c:pt idx="10">
                  <c:v>1.6753365332261116</c:v>
                </c:pt>
                <c:pt idx="11">
                  <c:v>0</c:v>
                </c:pt>
                <c:pt idx="12">
                  <c:v>1.7165908505707665</c:v>
                </c:pt>
              </c:numCache>
            </c:numRef>
          </c:val>
          <c:smooth val="0"/>
        </c:ser>
        <c:dLbls>
          <c:showLegendKey val="0"/>
          <c:showVal val="0"/>
          <c:showCatName val="0"/>
          <c:showSerName val="0"/>
          <c:showPercent val="0"/>
          <c:showBubbleSize val="0"/>
        </c:dLbls>
        <c:marker val="1"/>
        <c:smooth val="0"/>
        <c:axId val="197144960"/>
        <c:axId val="197146496"/>
      </c:lineChart>
      <c:catAx>
        <c:axId val="197144960"/>
        <c:scaling>
          <c:orientation val="minMax"/>
        </c:scaling>
        <c:delete val="0"/>
        <c:axPos val="b"/>
        <c:numFmt formatCode="General" sourceLinked="1"/>
        <c:majorTickMark val="out"/>
        <c:minorTickMark val="none"/>
        <c:tickLblPos val="nextTo"/>
        <c:txPr>
          <a:bodyPr/>
          <a:lstStyle/>
          <a:p>
            <a:pPr>
              <a:defRPr lang="en-US" sz="900" b="0">
                <a:latin typeface="Arial" pitchFamily="34" charset="0"/>
                <a:cs typeface="Arial" pitchFamily="34" charset="0"/>
              </a:defRPr>
            </a:pPr>
            <a:endParaRPr lang="pt-PT"/>
          </a:p>
        </c:txPr>
        <c:crossAx val="197146496"/>
        <c:crosses val="autoZero"/>
        <c:auto val="1"/>
        <c:lblAlgn val="ctr"/>
        <c:lblOffset val="100"/>
        <c:tickLblSkip val="2"/>
        <c:noMultiLvlLbl val="0"/>
      </c:catAx>
      <c:valAx>
        <c:axId val="197146496"/>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Arial" pitchFamily="34" charset="0"/>
                    <a:cs typeface="Arial" pitchFamily="34" charset="0"/>
                  </a:defRPr>
                </a:pPr>
                <a:r>
                  <a:rPr lang="en-US" sz="700" b="0">
                    <a:latin typeface="Arial" pitchFamily="34" charset="0"/>
                    <a:cs typeface="Arial" pitchFamily="34" charset="0"/>
                  </a:rPr>
                  <a:t>Taxa de incidência </a:t>
                </a:r>
                <a:r>
                  <a:rPr lang="en-US" sz="700" b="0" i="0" u="none" strike="noStrike" baseline="0"/>
                  <a:t>da infecção VIH </a:t>
                </a:r>
                <a:r>
                  <a:rPr lang="en-US" sz="700" b="0">
                    <a:latin typeface="Arial" pitchFamily="34" charset="0"/>
                    <a:cs typeface="Arial" pitchFamily="34" charset="0"/>
                  </a:rPr>
                  <a:t>(/100000 hab)</a:t>
                </a: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97144960"/>
        <c:crosses val="autoZero"/>
        <c:crossBetween val="between"/>
      </c:valAx>
    </c:plotArea>
    <c:legend>
      <c:legendPos val="b"/>
      <c:layout>
        <c:manualLayout>
          <c:xMode val="edge"/>
          <c:yMode val="edge"/>
          <c:x val="3.0925141242937833E-2"/>
          <c:y val="0.80852256944444356"/>
          <c:w val="0.91925141242941233"/>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283"/>
          <c:y val="7.4877160493827158E-2"/>
          <c:w val="0.85535969868174888"/>
          <c:h val="0.5995888888888885"/>
        </c:manualLayout>
      </c:layout>
      <c:lineChart>
        <c:grouping val="standard"/>
        <c:varyColors val="0"/>
        <c:ser>
          <c:idx val="0"/>
          <c:order val="0"/>
          <c:tx>
            <c:strRef>
              <c:f>AUX!$A$419</c:f>
              <c:strCache>
                <c:ptCount val="1"/>
                <c:pt idx="0">
                  <c:v>Continente</c:v>
                </c:pt>
              </c:strCache>
            </c:strRef>
          </c:tx>
          <c:spPr>
            <a:ln>
              <a:solidFill>
                <a:srgbClr val="FF0000"/>
              </a:solidFill>
            </a:ln>
          </c:spPr>
          <c:marker>
            <c:symbol val="none"/>
          </c:marker>
          <c:cat>
            <c:numRef>
              <c:f>AUX!$B$418:$N$418</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AUX!$B$419:$N$419</c:f>
              <c:numCache>
                <c:formatCode>0.0</c:formatCode>
                <c:ptCount val="13"/>
                <c:pt idx="0">
                  <c:v>40.630927733907399</c:v>
                </c:pt>
                <c:pt idx="1">
                  <c:v>38.94811727980921</c:v>
                </c:pt>
                <c:pt idx="2">
                  <c:v>40.747119848511375</c:v>
                </c:pt>
                <c:pt idx="3">
                  <c:v>37.550325566642542</c:v>
                </c:pt>
                <c:pt idx="4">
                  <c:v>34.793801655499905</c:v>
                </c:pt>
                <c:pt idx="5">
                  <c:v>32.436582806001383</c:v>
                </c:pt>
                <c:pt idx="6">
                  <c:v>30.81748700214834</c:v>
                </c:pt>
                <c:pt idx="7">
                  <c:v>28.132439513012823</c:v>
                </c:pt>
                <c:pt idx="8">
                  <c:v>26.663712657739147</c:v>
                </c:pt>
                <c:pt idx="9">
                  <c:v>25.866351218508019</c:v>
                </c:pt>
                <c:pt idx="10">
                  <c:v>24.754120256212104</c:v>
                </c:pt>
                <c:pt idx="11">
                  <c:v>23.724465274894424</c:v>
                </c:pt>
                <c:pt idx="12">
                  <c:v>23.581019168849544</c:v>
                </c:pt>
              </c:numCache>
            </c:numRef>
          </c:val>
          <c:smooth val="0"/>
        </c:ser>
        <c:ser>
          <c:idx val="2"/>
          <c:order val="1"/>
          <c:tx>
            <c:strRef>
              <c:f>AUX!$A$420</c:f>
              <c:strCache>
                <c:ptCount val="1"/>
                <c:pt idx="0">
                  <c:v>ARS Alentejo</c:v>
                </c:pt>
              </c:strCache>
            </c:strRef>
          </c:tx>
          <c:spPr>
            <a:ln>
              <a:solidFill>
                <a:schemeClr val="tx2">
                  <a:lumMod val="75000"/>
                </a:schemeClr>
              </a:solidFill>
            </a:ln>
          </c:spPr>
          <c:marker>
            <c:symbol val="none"/>
          </c:marker>
          <c:cat>
            <c:numRef>
              <c:f>AUX!$B$418:$N$418</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AUX!$B$420:$N$420</c:f>
              <c:numCache>
                <c:formatCode>0.0</c:formatCode>
                <c:ptCount val="13"/>
                <c:pt idx="0">
                  <c:v>23.705860667403975</c:v>
                </c:pt>
                <c:pt idx="1">
                  <c:v>20.932564435386126</c:v>
                </c:pt>
                <c:pt idx="2">
                  <c:v>23.419423132769396</c:v>
                </c:pt>
                <c:pt idx="3">
                  <c:v>22.569372609057091</c:v>
                </c:pt>
                <c:pt idx="4">
                  <c:v>18.320812537479753</c:v>
                </c:pt>
                <c:pt idx="5">
                  <c:v>22.19995901546028</c:v>
                </c:pt>
                <c:pt idx="6">
                  <c:v>18.68738296549699</c:v>
                </c:pt>
                <c:pt idx="7">
                  <c:v>14.943158523922465</c:v>
                </c:pt>
                <c:pt idx="8">
                  <c:v>17.14583495881628</c:v>
                </c:pt>
                <c:pt idx="9">
                  <c:v>17.056246850408964</c:v>
                </c:pt>
                <c:pt idx="10">
                  <c:v>23.601213609513042</c:v>
                </c:pt>
                <c:pt idx="11">
                  <c:v>16.507406224667765</c:v>
                </c:pt>
                <c:pt idx="12">
                  <c:v>12.889856178950865</c:v>
                </c:pt>
              </c:numCache>
            </c:numRef>
          </c:val>
          <c:smooth val="0"/>
        </c:ser>
        <c:ser>
          <c:idx val="3"/>
          <c:order val="2"/>
          <c:tx>
            <c:strRef>
              <c:f>AUX!$A$421</c:f>
              <c:strCache>
                <c:ptCount val="1"/>
                <c:pt idx="0">
                  <c:v>ULS Norte Alentejano</c:v>
                </c:pt>
              </c:strCache>
            </c:strRef>
          </c:tx>
          <c:spPr>
            <a:ln>
              <a:solidFill>
                <a:srgbClr val="009999"/>
              </a:solidFill>
            </a:ln>
          </c:spPr>
          <c:marker>
            <c:symbol val="none"/>
          </c:marker>
          <c:cat>
            <c:numRef>
              <c:f>AUX!$B$418:$N$418</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AUX!$B$421:$N$421</c:f>
              <c:numCache>
                <c:formatCode>0.0</c:formatCode>
                <c:ptCount val="13"/>
                <c:pt idx="0">
                  <c:v>20.415454499055784</c:v>
                </c:pt>
                <c:pt idx="1">
                  <c:v>21.288842281217722</c:v>
                </c:pt>
                <c:pt idx="2">
                  <c:v>21.385461054699256</c:v>
                </c:pt>
                <c:pt idx="3">
                  <c:v>22.30586923184163</c:v>
                </c:pt>
                <c:pt idx="4">
                  <c:v>20.844440346819418</c:v>
                </c:pt>
                <c:pt idx="5">
                  <c:v>20.174794418844872</c:v>
                </c:pt>
                <c:pt idx="6">
                  <c:v>21.126960846053525</c:v>
                </c:pt>
                <c:pt idx="7">
                  <c:v>16.363532232067616</c:v>
                </c:pt>
                <c:pt idx="8">
                  <c:v>14.838324093728746</c:v>
                </c:pt>
                <c:pt idx="9">
                  <c:v>11.630949957837807</c:v>
                </c:pt>
                <c:pt idx="10">
                  <c:v>15.915697065648063</c:v>
                </c:pt>
                <c:pt idx="11">
                  <c:v>11.853607941917321</c:v>
                </c:pt>
                <c:pt idx="12">
                  <c:v>17.165908505707666</c:v>
                </c:pt>
              </c:numCache>
            </c:numRef>
          </c:val>
          <c:smooth val="0"/>
        </c:ser>
        <c:dLbls>
          <c:showLegendKey val="0"/>
          <c:showVal val="0"/>
          <c:showCatName val="0"/>
          <c:showSerName val="0"/>
          <c:showPercent val="0"/>
          <c:showBubbleSize val="0"/>
        </c:dLbls>
        <c:marker val="1"/>
        <c:smooth val="0"/>
        <c:axId val="198544000"/>
        <c:axId val="198553984"/>
      </c:lineChart>
      <c:catAx>
        <c:axId val="198544000"/>
        <c:scaling>
          <c:orientation val="minMax"/>
        </c:scaling>
        <c:delete val="0"/>
        <c:axPos val="b"/>
        <c:numFmt formatCode="General" sourceLinked="1"/>
        <c:majorTickMark val="out"/>
        <c:minorTickMark val="none"/>
        <c:tickLblPos val="nextTo"/>
        <c:txPr>
          <a:bodyPr/>
          <a:lstStyle/>
          <a:p>
            <a:pPr>
              <a:defRPr lang="en-US" sz="900" b="0">
                <a:latin typeface="Arial" pitchFamily="34" charset="0"/>
                <a:cs typeface="Arial" pitchFamily="34" charset="0"/>
              </a:defRPr>
            </a:pPr>
            <a:endParaRPr lang="pt-PT"/>
          </a:p>
        </c:txPr>
        <c:crossAx val="198553984"/>
        <c:crosses val="autoZero"/>
        <c:auto val="1"/>
        <c:lblAlgn val="ctr"/>
        <c:lblOffset val="100"/>
        <c:tickLblSkip val="2"/>
        <c:noMultiLvlLbl val="0"/>
      </c:catAx>
      <c:valAx>
        <c:axId val="198553984"/>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
                    <a:cs typeface="Arial" pitchFamily="34" charset="0"/>
                  </a:defRPr>
                </a:pPr>
                <a:r>
                  <a:rPr lang="en-US" sz="700" b="0" i="0" baseline="0">
                    <a:latin typeface=""/>
                  </a:rPr>
                  <a:t>Taxa de incidência de tuberculose (/100000 hab)</a:t>
                </a:r>
                <a:endParaRPr lang="pt-PT" sz="700">
                  <a:latin typeface=""/>
                </a:endParaRP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98544000"/>
        <c:crosses val="autoZero"/>
        <c:crossBetween val="between"/>
      </c:valAx>
    </c:plotArea>
    <c:legend>
      <c:legendPos val="b"/>
      <c:layout>
        <c:manualLayout>
          <c:xMode val="edge"/>
          <c:yMode val="edge"/>
          <c:x val="3.0925141242937833E-2"/>
          <c:y val="0.80852256944444356"/>
          <c:w val="0.91925141242941277"/>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AUX!$C$434</c:f>
              <c:strCache>
                <c:ptCount val="1"/>
                <c:pt idx="0">
                  <c:v>Índce de Envelhecimento</c:v>
                </c:pt>
              </c:strCache>
            </c:strRef>
          </c:cat>
          <c:val>
            <c:numRef>
              <c:f>AUX!$C$460</c:f>
              <c:numCache>
                <c:formatCode>0.0</c:formatCode>
                <c:ptCount val="1"/>
                <c:pt idx="0">
                  <c:v>51.946854146241719</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AUX!$C$434</c:f>
              <c:strCache>
                <c:ptCount val="1"/>
                <c:pt idx="0">
                  <c:v>Índce de Envelhecimento</c:v>
                </c:pt>
              </c:strCache>
            </c:strRef>
          </c:cat>
          <c:val>
            <c:numRef>
              <c:f>AUX!$C$461</c:f>
              <c:numCache>
                <c:formatCode>0.0</c:formatCode>
                <c:ptCount val="1"/>
                <c:pt idx="0">
                  <c:v>20.52336551353234</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AUX!$C$434</c:f>
              <c:strCache>
                <c:ptCount val="1"/>
                <c:pt idx="0">
                  <c:v>Índce de Envelhecimento</c:v>
                </c:pt>
              </c:strCache>
            </c:strRef>
          </c:cat>
          <c:val>
            <c:numRef>
              <c:f>AUX!$C$462</c:f>
              <c:numCache>
                <c:formatCode>0.0</c:formatCode>
                <c:ptCount val="1"/>
                <c:pt idx="0">
                  <c:v>10.891000223970067</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AUX!$C$434</c:f>
              <c:strCache>
                <c:ptCount val="1"/>
                <c:pt idx="0">
                  <c:v>Índce de Envelhecimento</c:v>
                </c:pt>
              </c:strCache>
            </c:strRef>
          </c:cat>
          <c:val>
            <c:numRef>
              <c:f>AUX!$C$464</c:f>
              <c:numCache>
                <c:formatCode>0.0</c:formatCode>
                <c:ptCount val="1"/>
                <c:pt idx="0">
                  <c:v>16.638780116255873</c:v>
                </c:pt>
              </c:numCache>
            </c:numRef>
          </c:val>
        </c:ser>
        <c:dLbls>
          <c:showLegendKey val="0"/>
          <c:showVal val="0"/>
          <c:showCatName val="0"/>
          <c:showSerName val="0"/>
          <c:showPercent val="0"/>
          <c:showBubbleSize val="0"/>
        </c:dLbls>
        <c:gapWidth val="0"/>
        <c:overlap val="100"/>
        <c:axId val="3331584"/>
        <c:axId val="3333504"/>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AUX!$C$456</c:f>
              <c:numCache>
                <c:formatCode>0.0</c:formatCode>
                <c:ptCount val="1"/>
                <c:pt idx="0">
                  <c:v>38.342455515216358</c:v>
                </c:pt>
              </c:numCache>
            </c:numRef>
          </c:xVal>
          <c:yVal>
            <c:numRef>
              <c:f>AUX!$C$434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AUX!$C$458</c:f>
              <c:numCache>
                <c:formatCode>0.0</c:formatCode>
                <c:ptCount val="1"/>
                <c:pt idx="0">
                  <c:v>47.105998304302339</c:v>
                </c:pt>
              </c:numCache>
            </c:numRef>
          </c:xVal>
          <c:yVal>
            <c:numRef>
              <c:f>AUX!$C$434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AUX!$C$457</c:f>
              <c:numCache>
                <c:formatCode>0.0</c:formatCode>
                <c:ptCount val="1"/>
                <c:pt idx="0">
                  <c:v>71.728465918923774</c:v>
                </c:pt>
              </c:numCache>
            </c:numRef>
          </c:xVal>
          <c:yVal>
            <c:numRef>
              <c:f>AUX!$C$434</c:f>
              <c:numCache>
                <c:formatCode>General</c:formatCode>
                <c:ptCount val="1"/>
                <c:pt idx="0">
                  <c:v>0</c:v>
                </c:pt>
              </c:numCache>
            </c:numRef>
          </c:yVal>
          <c:smooth val="0"/>
        </c:ser>
        <c:dLbls>
          <c:showLegendKey val="0"/>
          <c:showVal val="0"/>
          <c:showCatName val="0"/>
          <c:showSerName val="0"/>
          <c:showPercent val="0"/>
          <c:showBubbleSize val="0"/>
        </c:dLbls>
        <c:axId val="60238464"/>
        <c:axId val="60236928"/>
      </c:scatterChart>
      <c:catAx>
        <c:axId val="3331584"/>
        <c:scaling>
          <c:orientation val="minMax"/>
        </c:scaling>
        <c:delete val="1"/>
        <c:axPos val="l"/>
        <c:majorTickMark val="out"/>
        <c:minorTickMark val="none"/>
        <c:tickLblPos val="none"/>
        <c:crossAx val="3333504"/>
        <c:crosses val="autoZero"/>
        <c:auto val="1"/>
        <c:lblAlgn val="ctr"/>
        <c:lblOffset val="100"/>
        <c:noMultiLvlLbl val="0"/>
      </c:catAx>
      <c:valAx>
        <c:axId val="333350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3331584"/>
        <c:crosses val="autoZero"/>
        <c:crossBetween val="between"/>
      </c:valAx>
      <c:valAx>
        <c:axId val="60236928"/>
        <c:scaling>
          <c:orientation val="minMax"/>
          <c:max val="0.5"/>
          <c:min val="-0.5"/>
        </c:scaling>
        <c:delete val="1"/>
        <c:axPos val="r"/>
        <c:numFmt formatCode="General" sourceLinked="1"/>
        <c:majorTickMark val="out"/>
        <c:minorTickMark val="none"/>
        <c:tickLblPos val="none"/>
        <c:crossAx val="60238464"/>
        <c:crosses val="max"/>
        <c:crossBetween val="midCat"/>
      </c:valAx>
      <c:valAx>
        <c:axId val="60238464"/>
        <c:scaling>
          <c:orientation val="minMax"/>
        </c:scaling>
        <c:delete val="1"/>
        <c:axPos val="b"/>
        <c:numFmt formatCode="0.0" sourceLinked="1"/>
        <c:majorTickMark val="out"/>
        <c:minorTickMark val="none"/>
        <c:tickLblPos val="none"/>
        <c:crossAx val="6023692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AUX!$D$434</c:f>
              <c:strCache>
                <c:ptCount val="1"/>
                <c:pt idx="0">
                  <c:v>Taxa Bruta de Natalidade</c:v>
                </c:pt>
              </c:strCache>
            </c:strRef>
          </c:cat>
          <c:val>
            <c:numRef>
              <c:f>AUX!$D$460</c:f>
              <c:numCache>
                <c:formatCode>0.0</c:formatCode>
                <c:ptCount val="1"/>
                <c:pt idx="0">
                  <c:v>34.343118222695928</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AUX!$D$434</c:f>
              <c:strCache>
                <c:ptCount val="1"/>
                <c:pt idx="0">
                  <c:v>Taxa Bruta de Natalidade</c:v>
                </c:pt>
              </c:strCache>
            </c:strRef>
          </c:cat>
          <c:val>
            <c:numRef>
              <c:f>AUX!$D$461</c:f>
              <c:numCache>
                <c:formatCode>0.0</c:formatCode>
                <c:ptCount val="1"/>
                <c:pt idx="0">
                  <c:v>14.384300994682299</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AUX!$D$434</c:f>
              <c:strCache>
                <c:ptCount val="1"/>
                <c:pt idx="0">
                  <c:v>Taxa Bruta de Natalidade</c:v>
                </c:pt>
              </c:strCache>
            </c:strRef>
          </c:cat>
          <c:val>
            <c:numRef>
              <c:f>AUX!$D$462</c:f>
              <c:numCache>
                <c:formatCode>0.0</c:formatCode>
                <c:ptCount val="1"/>
                <c:pt idx="0">
                  <c:v>17.444453348896033</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AUX!$D$434</c:f>
              <c:strCache>
                <c:ptCount val="1"/>
                <c:pt idx="0">
                  <c:v>Taxa Bruta de Natalidade</c:v>
                </c:pt>
              </c:strCache>
            </c:strRef>
          </c:cat>
          <c:val>
            <c:numRef>
              <c:f>AUX!$D$464</c:f>
              <c:numCache>
                <c:formatCode>0.0</c:formatCode>
                <c:ptCount val="1"/>
                <c:pt idx="0">
                  <c:v>33.82812743372574</c:v>
                </c:pt>
              </c:numCache>
            </c:numRef>
          </c:val>
        </c:ser>
        <c:dLbls>
          <c:showLegendKey val="0"/>
          <c:showVal val="0"/>
          <c:showCatName val="0"/>
          <c:showSerName val="0"/>
          <c:showPercent val="0"/>
          <c:showBubbleSize val="0"/>
        </c:dLbls>
        <c:gapWidth val="0"/>
        <c:overlap val="100"/>
        <c:axId val="60276096"/>
        <c:axId val="60282368"/>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AUX!$D$456</c:f>
              <c:numCache>
                <c:formatCode>0.0</c:formatCode>
                <c:ptCount val="1"/>
                <c:pt idx="0">
                  <c:v>31.496833354012011</c:v>
                </c:pt>
              </c:numCache>
            </c:numRef>
          </c:xVal>
          <c:yVal>
            <c:numRef>
              <c:f>AUX!$D$434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AUX!$D$458</c:f>
              <c:numCache>
                <c:formatCode>0.0</c:formatCode>
                <c:ptCount val="1"/>
                <c:pt idx="0">
                  <c:v>44.419119112693309</c:v>
                </c:pt>
              </c:numCache>
            </c:numRef>
          </c:xVal>
          <c:yVal>
            <c:numRef>
              <c:f>AUX!$D$434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AUX!$D$457</c:f>
              <c:numCache>
                <c:formatCode>0.0</c:formatCode>
                <c:ptCount val="1"/>
                <c:pt idx="0">
                  <c:v>56.514954549696917</c:v>
                </c:pt>
              </c:numCache>
            </c:numRef>
          </c:xVal>
          <c:yVal>
            <c:numRef>
              <c:f>AUX!$D$434</c:f>
              <c:numCache>
                <c:formatCode>General</c:formatCode>
                <c:ptCount val="1"/>
                <c:pt idx="0">
                  <c:v>0</c:v>
                </c:pt>
              </c:numCache>
            </c:numRef>
          </c:yVal>
          <c:smooth val="0"/>
        </c:ser>
        <c:dLbls>
          <c:showLegendKey val="0"/>
          <c:showVal val="0"/>
          <c:showCatName val="0"/>
          <c:showSerName val="0"/>
          <c:showPercent val="0"/>
          <c:showBubbleSize val="0"/>
        </c:dLbls>
        <c:axId val="60371712"/>
        <c:axId val="60283904"/>
      </c:scatterChart>
      <c:catAx>
        <c:axId val="60276096"/>
        <c:scaling>
          <c:orientation val="minMax"/>
        </c:scaling>
        <c:delete val="1"/>
        <c:axPos val="l"/>
        <c:majorTickMark val="out"/>
        <c:minorTickMark val="none"/>
        <c:tickLblPos val="none"/>
        <c:crossAx val="60282368"/>
        <c:crosses val="autoZero"/>
        <c:auto val="1"/>
        <c:lblAlgn val="ctr"/>
        <c:lblOffset val="100"/>
        <c:noMultiLvlLbl val="0"/>
      </c:catAx>
      <c:valAx>
        <c:axId val="6028236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0276096"/>
        <c:crosses val="autoZero"/>
        <c:crossBetween val="between"/>
      </c:valAx>
      <c:valAx>
        <c:axId val="60283904"/>
        <c:scaling>
          <c:orientation val="minMax"/>
          <c:max val="0.5"/>
          <c:min val="-0.5"/>
        </c:scaling>
        <c:delete val="1"/>
        <c:axPos val="r"/>
        <c:numFmt formatCode="General" sourceLinked="1"/>
        <c:majorTickMark val="out"/>
        <c:minorTickMark val="none"/>
        <c:tickLblPos val="none"/>
        <c:crossAx val="60371712"/>
        <c:crosses val="max"/>
        <c:crossBetween val="midCat"/>
      </c:valAx>
      <c:valAx>
        <c:axId val="60371712"/>
        <c:scaling>
          <c:orientation val="minMax"/>
        </c:scaling>
        <c:delete val="1"/>
        <c:axPos val="b"/>
        <c:numFmt formatCode="0.0" sourceLinked="1"/>
        <c:majorTickMark val="out"/>
        <c:minorTickMark val="none"/>
        <c:tickLblPos val="none"/>
        <c:crossAx val="6028390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AUX!$E$434</c:f>
              <c:strCache>
                <c:ptCount val="1"/>
                <c:pt idx="0">
                  <c:v>ISF</c:v>
                </c:pt>
              </c:strCache>
            </c:strRef>
          </c:cat>
          <c:val>
            <c:numRef>
              <c:f>AUX!$E$460</c:f>
              <c:numCache>
                <c:formatCode>0.0</c:formatCode>
                <c:ptCount val="1"/>
                <c:pt idx="0">
                  <c:v>19.606563765011362</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AUX!$E$434</c:f>
              <c:strCache>
                <c:ptCount val="1"/>
                <c:pt idx="0">
                  <c:v>ISF</c:v>
                </c:pt>
              </c:strCache>
            </c:strRef>
          </c:cat>
          <c:val>
            <c:numRef>
              <c:f>AUX!$E$461</c:f>
              <c:numCache>
                <c:formatCode>0.0</c:formatCode>
                <c:ptCount val="1"/>
                <c:pt idx="0">
                  <c:v>13.658007313207431</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AUX!$E$434</c:f>
              <c:strCache>
                <c:ptCount val="1"/>
                <c:pt idx="0">
                  <c:v>ISF</c:v>
                </c:pt>
              </c:strCache>
            </c:strRef>
          </c:cat>
          <c:val>
            <c:numRef>
              <c:f>AUX!$E$462</c:f>
              <c:numCache>
                <c:formatCode>0.0</c:formatCode>
                <c:ptCount val="1"/>
                <c:pt idx="0">
                  <c:v>24.824710426607759</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AUX!$E$434</c:f>
              <c:strCache>
                <c:ptCount val="1"/>
                <c:pt idx="0">
                  <c:v>ISF</c:v>
                </c:pt>
              </c:strCache>
            </c:strRef>
          </c:cat>
          <c:val>
            <c:numRef>
              <c:f>AUX!$E$464</c:f>
              <c:numCache>
                <c:formatCode>0.0</c:formatCode>
                <c:ptCount val="1"/>
                <c:pt idx="0">
                  <c:v>41.910718495173448</c:v>
                </c:pt>
              </c:numCache>
            </c:numRef>
          </c:val>
        </c:ser>
        <c:dLbls>
          <c:showLegendKey val="0"/>
          <c:showVal val="0"/>
          <c:showCatName val="0"/>
          <c:showSerName val="0"/>
          <c:showPercent val="0"/>
          <c:showBubbleSize val="0"/>
        </c:dLbls>
        <c:gapWidth val="0"/>
        <c:overlap val="100"/>
        <c:axId val="60409344"/>
        <c:axId val="60411264"/>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AUX!$E$456</c:f>
              <c:numCache>
                <c:formatCode>0.0</c:formatCode>
                <c:ptCount val="1"/>
                <c:pt idx="0">
                  <c:v>37.910463715138661</c:v>
                </c:pt>
              </c:numCache>
            </c:numRef>
          </c:xVal>
          <c:yVal>
            <c:numRef>
              <c:f>AUX!$E$434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AUX!$E$458</c:f>
              <c:numCache>
                <c:formatCode>0.0</c:formatCode>
                <c:ptCount val="1"/>
                <c:pt idx="0">
                  <c:v>52.938540197110605</c:v>
                </c:pt>
              </c:numCache>
            </c:numRef>
          </c:xVal>
          <c:yVal>
            <c:numRef>
              <c:f>AUX!$E$434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AUX!$E$457</c:f>
              <c:numCache>
                <c:formatCode>0.0</c:formatCode>
                <c:ptCount val="1"/>
                <c:pt idx="0">
                  <c:v>44.726590261431632</c:v>
                </c:pt>
              </c:numCache>
            </c:numRef>
          </c:xVal>
          <c:yVal>
            <c:numRef>
              <c:f>AUX!$E$434</c:f>
              <c:numCache>
                <c:formatCode>General</c:formatCode>
                <c:ptCount val="1"/>
                <c:pt idx="0">
                  <c:v>0</c:v>
                </c:pt>
              </c:numCache>
            </c:numRef>
          </c:yVal>
          <c:smooth val="0"/>
        </c:ser>
        <c:dLbls>
          <c:showLegendKey val="0"/>
          <c:showVal val="0"/>
          <c:showCatName val="0"/>
          <c:showSerName val="0"/>
          <c:showPercent val="0"/>
          <c:showBubbleSize val="0"/>
        </c:dLbls>
        <c:axId val="60426880"/>
        <c:axId val="60425344"/>
      </c:scatterChart>
      <c:catAx>
        <c:axId val="60409344"/>
        <c:scaling>
          <c:orientation val="minMax"/>
        </c:scaling>
        <c:delete val="1"/>
        <c:axPos val="l"/>
        <c:majorTickMark val="out"/>
        <c:minorTickMark val="none"/>
        <c:tickLblPos val="none"/>
        <c:crossAx val="60411264"/>
        <c:crosses val="autoZero"/>
        <c:auto val="1"/>
        <c:lblAlgn val="ctr"/>
        <c:lblOffset val="100"/>
        <c:noMultiLvlLbl val="0"/>
      </c:catAx>
      <c:valAx>
        <c:axId val="6041126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0409344"/>
        <c:crosses val="autoZero"/>
        <c:crossBetween val="between"/>
      </c:valAx>
      <c:valAx>
        <c:axId val="60425344"/>
        <c:scaling>
          <c:orientation val="minMax"/>
          <c:max val="0.5"/>
          <c:min val="-0.5"/>
        </c:scaling>
        <c:delete val="1"/>
        <c:axPos val="r"/>
        <c:numFmt formatCode="General" sourceLinked="1"/>
        <c:majorTickMark val="out"/>
        <c:minorTickMark val="none"/>
        <c:tickLblPos val="none"/>
        <c:crossAx val="60426880"/>
        <c:crosses val="max"/>
        <c:crossBetween val="midCat"/>
      </c:valAx>
      <c:valAx>
        <c:axId val="60426880"/>
        <c:scaling>
          <c:orientation val="minMax"/>
        </c:scaling>
        <c:delete val="1"/>
        <c:axPos val="b"/>
        <c:numFmt formatCode="0.0" sourceLinked="1"/>
        <c:majorTickMark val="out"/>
        <c:minorTickMark val="none"/>
        <c:tickLblPos val="none"/>
        <c:crossAx val="6042534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AUX!$F$434</c:f>
              <c:strCache>
                <c:ptCount val="1"/>
                <c:pt idx="0">
                  <c:v>EV - Homens</c:v>
                </c:pt>
              </c:strCache>
            </c:strRef>
          </c:cat>
          <c:val>
            <c:numRef>
              <c:f>AUX!$F$460</c:f>
              <c:numCache>
                <c:formatCode>0.0</c:formatCode>
                <c:ptCount val="1"/>
                <c:pt idx="0">
                  <c:v>41.536301636551357</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AUX!$F$434</c:f>
              <c:strCache>
                <c:ptCount val="1"/>
                <c:pt idx="0">
                  <c:v>EV - Homens</c:v>
                </c:pt>
              </c:strCache>
            </c:strRef>
          </c:cat>
          <c:val>
            <c:numRef>
              <c:f>AUX!$F$461</c:f>
              <c:numCache>
                <c:formatCode>0.0</c:formatCode>
                <c:ptCount val="1"/>
                <c:pt idx="0">
                  <c:v>8.256639333987188</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AUX!$F$434</c:f>
              <c:strCache>
                <c:ptCount val="1"/>
                <c:pt idx="0">
                  <c:v>EV - Homens</c:v>
                </c:pt>
              </c:strCache>
            </c:strRef>
          </c:cat>
          <c:val>
            <c:numRef>
              <c:f>AUX!$F$462</c:f>
              <c:numCache>
                <c:formatCode>0.0</c:formatCode>
                <c:ptCount val="1"/>
                <c:pt idx="0">
                  <c:v>12.586016339684747</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AUX!$F$434</c:f>
              <c:strCache>
                <c:ptCount val="1"/>
                <c:pt idx="0">
                  <c:v>EV - Homens</c:v>
                </c:pt>
              </c:strCache>
            </c:strRef>
          </c:cat>
          <c:val>
            <c:numRef>
              <c:f>AUX!$F$464</c:f>
              <c:numCache>
                <c:formatCode>0.0</c:formatCode>
                <c:ptCount val="1"/>
                <c:pt idx="0">
                  <c:v>37.621042689776708</c:v>
                </c:pt>
              </c:numCache>
            </c:numRef>
          </c:val>
        </c:ser>
        <c:dLbls>
          <c:showLegendKey val="0"/>
          <c:showVal val="0"/>
          <c:showCatName val="0"/>
          <c:showSerName val="0"/>
          <c:showPercent val="0"/>
          <c:showBubbleSize val="0"/>
        </c:dLbls>
        <c:gapWidth val="0"/>
        <c:overlap val="100"/>
        <c:axId val="60464512"/>
        <c:axId val="60474880"/>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AUX!$F$456</c:f>
              <c:numCache>
                <c:formatCode>0.0</c:formatCode>
                <c:ptCount val="1"/>
                <c:pt idx="0">
                  <c:v>43.706840895345699</c:v>
                </c:pt>
              </c:numCache>
            </c:numRef>
          </c:xVal>
          <c:yVal>
            <c:numRef>
              <c:f>AUX!$F$434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AUX!$F$458</c:f>
              <c:numCache>
                <c:formatCode>0.0</c:formatCode>
                <c:ptCount val="1"/>
                <c:pt idx="0">
                  <c:v>39.977617320644299</c:v>
                </c:pt>
              </c:numCache>
            </c:numRef>
          </c:xVal>
          <c:yVal>
            <c:numRef>
              <c:f>AUX!$F$434</c:f>
              <c:numCache>
                <c:formatCode>General</c:formatCode>
                <c:ptCount val="1"/>
                <c:pt idx="0">
                  <c:v>0</c:v>
                </c:pt>
              </c:numCache>
            </c:numRef>
          </c:yVal>
          <c:smooth val="0"/>
        </c:ser>
        <c:ser>
          <c:idx val="6"/>
          <c:order val="6"/>
          <c:tx>
            <c:strRef>
              <c:f>AUX!$A$457</c:f>
              <c:strCache>
                <c:ptCount val="1"/>
                <c:pt idx="0">
                  <c:v>Continente</c:v>
                </c:pt>
              </c:strCache>
            </c:strRef>
          </c:tx>
          <c:spPr>
            <a:ln>
              <a:solidFill>
                <a:srgbClr val="FF0000"/>
              </a:solidFill>
            </a:ln>
          </c:spPr>
          <c:marker>
            <c:symbol val="diamond"/>
            <c:size val="4"/>
            <c:spPr>
              <a:solidFill>
                <a:srgbClr val="FF0000"/>
              </a:solidFill>
              <a:ln>
                <a:solidFill>
                  <a:srgbClr val="FF0000"/>
                </a:solidFill>
              </a:ln>
            </c:spPr>
          </c:marker>
          <c:xVal>
            <c:numRef>
              <c:f>AUX!$F$457</c:f>
              <c:numCache>
                <c:formatCode>0.0</c:formatCode>
                <c:ptCount val="1"/>
                <c:pt idx="0">
                  <c:v>54.396344698329045</c:v>
                </c:pt>
              </c:numCache>
            </c:numRef>
          </c:xVal>
          <c:yVal>
            <c:numRef>
              <c:f>AUX!$F$434</c:f>
              <c:numCache>
                <c:formatCode>General</c:formatCode>
                <c:ptCount val="1"/>
                <c:pt idx="0">
                  <c:v>0</c:v>
                </c:pt>
              </c:numCache>
            </c:numRef>
          </c:yVal>
          <c:smooth val="0"/>
        </c:ser>
        <c:dLbls>
          <c:showLegendKey val="0"/>
          <c:showVal val="0"/>
          <c:showCatName val="0"/>
          <c:showSerName val="0"/>
          <c:showPercent val="0"/>
          <c:showBubbleSize val="0"/>
        </c:dLbls>
        <c:axId val="60490496"/>
        <c:axId val="60476416"/>
      </c:scatterChart>
      <c:catAx>
        <c:axId val="60464512"/>
        <c:scaling>
          <c:orientation val="minMax"/>
        </c:scaling>
        <c:delete val="1"/>
        <c:axPos val="l"/>
        <c:majorTickMark val="out"/>
        <c:minorTickMark val="none"/>
        <c:tickLblPos val="none"/>
        <c:crossAx val="60474880"/>
        <c:crosses val="autoZero"/>
        <c:auto val="1"/>
        <c:lblAlgn val="ctr"/>
        <c:lblOffset val="100"/>
        <c:noMultiLvlLbl val="0"/>
      </c:catAx>
      <c:valAx>
        <c:axId val="6047488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0464512"/>
        <c:crosses val="autoZero"/>
        <c:crossBetween val="between"/>
      </c:valAx>
      <c:valAx>
        <c:axId val="60476416"/>
        <c:scaling>
          <c:orientation val="minMax"/>
          <c:max val="0.5"/>
          <c:min val="-0.5"/>
        </c:scaling>
        <c:delete val="1"/>
        <c:axPos val="r"/>
        <c:numFmt formatCode="General" sourceLinked="1"/>
        <c:majorTickMark val="out"/>
        <c:minorTickMark val="none"/>
        <c:tickLblPos val="none"/>
        <c:crossAx val="60490496"/>
        <c:crosses val="max"/>
        <c:crossBetween val="midCat"/>
      </c:valAx>
      <c:valAx>
        <c:axId val="60490496"/>
        <c:scaling>
          <c:orientation val="minMax"/>
        </c:scaling>
        <c:delete val="1"/>
        <c:axPos val="b"/>
        <c:numFmt formatCode="0.0" sourceLinked="1"/>
        <c:majorTickMark val="out"/>
        <c:minorTickMark val="none"/>
        <c:tickLblPos val="none"/>
        <c:crossAx val="6047641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AUX!$G$434</c:f>
              <c:strCache>
                <c:ptCount val="1"/>
                <c:pt idx="0">
                  <c:v>EV - Mulheres</c:v>
                </c:pt>
              </c:strCache>
            </c:strRef>
          </c:cat>
          <c:val>
            <c:numRef>
              <c:f>AUX!$G$460</c:f>
              <c:numCache>
                <c:formatCode>0.0</c:formatCode>
                <c:ptCount val="1"/>
                <c:pt idx="0">
                  <c:v>43.649226824127098</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AUX!$G$434</c:f>
              <c:strCache>
                <c:ptCount val="1"/>
                <c:pt idx="0">
                  <c:v>EV - Mulheres</c:v>
                </c:pt>
              </c:strCache>
            </c:strRef>
          </c:cat>
          <c:val>
            <c:numRef>
              <c:f>AUX!$G$461</c:f>
              <c:numCache>
                <c:formatCode>0.0</c:formatCode>
                <c:ptCount val="1"/>
                <c:pt idx="0">
                  <c:v>12.895688460441654</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AUX!$G$434</c:f>
              <c:strCache>
                <c:ptCount val="1"/>
                <c:pt idx="0">
                  <c:v>EV - Mulheres</c:v>
                </c:pt>
              </c:strCache>
            </c:strRef>
          </c:cat>
          <c:val>
            <c:numRef>
              <c:f>AUX!$G$462</c:f>
              <c:numCache>
                <c:formatCode>0.0</c:formatCode>
                <c:ptCount val="1"/>
                <c:pt idx="0">
                  <c:v>11.044506983418636</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AUX!$G$434</c:f>
              <c:strCache>
                <c:ptCount val="1"/>
                <c:pt idx="0">
                  <c:v>EV - Mulheres</c:v>
                </c:pt>
              </c:strCache>
            </c:strRef>
          </c:cat>
          <c:val>
            <c:numRef>
              <c:f>AUX!$G$464</c:f>
              <c:numCache>
                <c:formatCode>0.0</c:formatCode>
                <c:ptCount val="1"/>
                <c:pt idx="0">
                  <c:v>32.410577732012612</c:v>
                </c:pt>
              </c:numCache>
            </c:numRef>
          </c:val>
        </c:ser>
        <c:dLbls>
          <c:showLegendKey val="0"/>
          <c:showVal val="0"/>
          <c:showCatName val="0"/>
          <c:showSerName val="0"/>
          <c:showPercent val="0"/>
          <c:showBubbleSize val="0"/>
        </c:dLbls>
        <c:gapWidth val="0"/>
        <c:overlap val="100"/>
        <c:axId val="60519936"/>
        <c:axId val="60521856"/>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AUX!$G$456</c:f>
              <c:numCache>
                <c:formatCode>0.0</c:formatCode>
                <c:ptCount val="1"/>
                <c:pt idx="0">
                  <c:v>18.607161981638718</c:v>
                </c:pt>
              </c:numCache>
            </c:numRef>
          </c:xVal>
          <c:yVal>
            <c:numRef>
              <c:f>AUX!$G$434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AUX!$G$458</c:f>
              <c:numCache>
                <c:formatCode>0.0</c:formatCode>
                <c:ptCount val="1"/>
                <c:pt idx="0">
                  <c:v>25.127100343174412</c:v>
                </c:pt>
              </c:numCache>
            </c:numRef>
          </c:xVal>
          <c:yVal>
            <c:numRef>
              <c:f>AUX!$G$434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AUX!$G$457</c:f>
              <c:numCache>
                <c:formatCode>0.0</c:formatCode>
                <c:ptCount val="1"/>
                <c:pt idx="0">
                  <c:v>56.614423016775362</c:v>
                </c:pt>
              </c:numCache>
            </c:numRef>
          </c:xVal>
          <c:yVal>
            <c:numRef>
              <c:f>AUX!$G$434</c:f>
              <c:numCache>
                <c:formatCode>General</c:formatCode>
                <c:ptCount val="1"/>
                <c:pt idx="0">
                  <c:v>0</c:v>
                </c:pt>
              </c:numCache>
            </c:numRef>
          </c:yVal>
          <c:smooth val="0"/>
        </c:ser>
        <c:dLbls>
          <c:showLegendKey val="0"/>
          <c:showVal val="0"/>
          <c:showCatName val="0"/>
          <c:showSerName val="0"/>
          <c:showPercent val="0"/>
          <c:showBubbleSize val="0"/>
        </c:dLbls>
        <c:axId val="60533376"/>
        <c:axId val="60531840"/>
      </c:scatterChart>
      <c:catAx>
        <c:axId val="60519936"/>
        <c:scaling>
          <c:orientation val="minMax"/>
        </c:scaling>
        <c:delete val="1"/>
        <c:axPos val="l"/>
        <c:majorTickMark val="out"/>
        <c:minorTickMark val="none"/>
        <c:tickLblPos val="none"/>
        <c:crossAx val="60521856"/>
        <c:crosses val="autoZero"/>
        <c:auto val="1"/>
        <c:lblAlgn val="ctr"/>
        <c:lblOffset val="100"/>
        <c:noMultiLvlLbl val="0"/>
      </c:catAx>
      <c:valAx>
        <c:axId val="6052185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0519936"/>
        <c:crosses val="autoZero"/>
        <c:crossBetween val="between"/>
      </c:valAx>
      <c:valAx>
        <c:axId val="60531840"/>
        <c:scaling>
          <c:orientation val="minMax"/>
          <c:max val="0.5"/>
          <c:min val="-0.5"/>
        </c:scaling>
        <c:delete val="1"/>
        <c:axPos val="r"/>
        <c:numFmt formatCode="General" sourceLinked="1"/>
        <c:majorTickMark val="out"/>
        <c:minorTickMark val="none"/>
        <c:tickLblPos val="none"/>
        <c:crossAx val="60533376"/>
        <c:crosses val="max"/>
        <c:crossBetween val="midCat"/>
      </c:valAx>
      <c:valAx>
        <c:axId val="60533376"/>
        <c:scaling>
          <c:orientation val="minMax"/>
        </c:scaling>
        <c:delete val="1"/>
        <c:axPos val="b"/>
        <c:numFmt formatCode="0.0" sourceLinked="1"/>
        <c:majorTickMark val="out"/>
        <c:minorTickMark val="none"/>
        <c:tickLblPos val="none"/>
        <c:crossAx val="6053184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AUX!$J$434</c:f>
              <c:strCache>
                <c:ptCount val="1"/>
                <c:pt idx="0">
                  <c:v>Desempregados (H)</c:v>
                </c:pt>
              </c:strCache>
            </c:strRef>
          </c:cat>
          <c:val>
            <c:numRef>
              <c:f>AUX!$J$460</c:f>
              <c:numCache>
                <c:formatCode>0.0</c:formatCode>
                <c:ptCount val="1"/>
                <c:pt idx="0">
                  <c:v>46.165050866776859</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AUX!$J$434</c:f>
              <c:strCache>
                <c:ptCount val="1"/>
                <c:pt idx="0">
                  <c:v>Desempregados (H)</c:v>
                </c:pt>
              </c:strCache>
            </c:strRef>
          </c:cat>
          <c:val>
            <c:numRef>
              <c:f>AUX!$J$461</c:f>
              <c:numCache>
                <c:formatCode>0.0</c:formatCode>
                <c:ptCount val="1"/>
                <c:pt idx="0">
                  <c:v>23.873319887895001</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AUX!$J$434</c:f>
              <c:strCache>
                <c:ptCount val="1"/>
                <c:pt idx="0">
                  <c:v>Desempregados (H)</c:v>
                </c:pt>
              </c:strCache>
            </c:strRef>
          </c:cat>
          <c:val>
            <c:numRef>
              <c:f>AUX!$J$462</c:f>
              <c:numCache>
                <c:formatCode>0.0</c:formatCode>
                <c:ptCount val="1"/>
                <c:pt idx="0">
                  <c:v>7.4153386228769733</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AUX!$J$434</c:f>
              <c:strCache>
                <c:ptCount val="1"/>
                <c:pt idx="0">
                  <c:v>Desempregados (H)</c:v>
                </c:pt>
              </c:strCache>
            </c:strRef>
          </c:cat>
          <c:val>
            <c:numRef>
              <c:f>AUX!$J$464</c:f>
              <c:numCache>
                <c:formatCode>0.0</c:formatCode>
                <c:ptCount val="1"/>
                <c:pt idx="0">
                  <c:v>22.546290622451167</c:v>
                </c:pt>
              </c:numCache>
            </c:numRef>
          </c:val>
        </c:ser>
        <c:dLbls>
          <c:showLegendKey val="0"/>
          <c:showVal val="0"/>
          <c:showCatName val="0"/>
          <c:showSerName val="0"/>
          <c:showPercent val="0"/>
          <c:showBubbleSize val="0"/>
        </c:dLbls>
        <c:gapWidth val="0"/>
        <c:overlap val="100"/>
        <c:axId val="60841344"/>
        <c:axId val="60847616"/>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AUX!$J$456</c:f>
              <c:numCache>
                <c:formatCode>0.0</c:formatCode>
                <c:ptCount val="1"/>
                <c:pt idx="0">
                  <c:v>62.766753698865408</c:v>
                </c:pt>
              </c:numCache>
            </c:numRef>
          </c:xVal>
          <c:yVal>
            <c:numRef>
              <c:f>AUX!$J$434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AUX!$J$458</c:f>
              <c:numCache>
                <c:formatCode>0.0</c:formatCode>
                <c:ptCount val="1"/>
                <c:pt idx="0">
                  <c:v>74.637063540856175</c:v>
                </c:pt>
              </c:numCache>
            </c:numRef>
          </c:xVal>
          <c:yVal>
            <c:numRef>
              <c:f>AUX!$J$434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AUX!$J$457</c:f>
              <c:numCache>
                <c:formatCode>0.0</c:formatCode>
                <c:ptCount val="1"/>
                <c:pt idx="0">
                  <c:v>61.177078108996433</c:v>
                </c:pt>
              </c:numCache>
            </c:numRef>
          </c:xVal>
          <c:yVal>
            <c:numRef>
              <c:f>AUX!$J$434</c:f>
              <c:numCache>
                <c:formatCode>General</c:formatCode>
                <c:ptCount val="1"/>
                <c:pt idx="0">
                  <c:v>0</c:v>
                </c:pt>
              </c:numCache>
            </c:numRef>
          </c:yVal>
          <c:smooth val="0"/>
        </c:ser>
        <c:dLbls>
          <c:showLegendKey val="0"/>
          <c:showVal val="0"/>
          <c:showCatName val="0"/>
          <c:showSerName val="0"/>
          <c:showPercent val="0"/>
          <c:showBubbleSize val="0"/>
        </c:dLbls>
        <c:axId val="60850944"/>
        <c:axId val="60849152"/>
      </c:scatterChart>
      <c:catAx>
        <c:axId val="60841344"/>
        <c:scaling>
          <c:orientation val="minMax"/>
        </c:scaling>
        <c:delete val="1"/>
        <c:axPos val="l"/>
        <c:numFmt formatCode="General" sourceLinked="1"/>
        <c:majorTickMark val="out"/>
        <c:minorTickMark val="none"/>
        <c:tickLblPos val="none"/>
        <c:crossAx val="60847616"/>
        <c:crosses val="autoZero"/>
        <c:auto val="1"/>
        <c:lblAlgn val="ctr"/>
        <c:lblOffset val="100"/>
        <c:noMultiLvlLbl val="0"/>
      </c:catAx>
      <c:valAx>
        <c:axId val="6084761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0841344"/>
        <c:crosses val="autoZero"/>
        <c:crossBetween val="between"/>
      </c:valAx>
      <c:valAx>
        <c:axId val="60849152"/>
        <c:scaling>
          <c:orientation val="minMax"/>
          <c:max val="0.5"/>
          <c:min val="-0.5"/>
        </c:scaling>
        <c:delete val="1"/>
        <c:axPos val="r"/>
        <c:numFmt formatCode="General" sourceLinked="1"/>
        <c:majorTickMark val="out"/>
        <c:minorTickMark val="none"/>
        <c:tickLblPos val="none"/>
        <c:crossAx val="60850944"/>
        <c:crosses val="max"/>
        <c:crossBetween val="midCat"/>
      </c:valAx>
      <c:valAx>
        <c:axId val="60850944"/>
        <c:scaling>
          <c:orientation val="minMax"/>
        </c:scaling>
        <c:delete val="1"/>
        <c:axPos val="b"/>
        <c:numFmt formatCode="0.0" sourceLinked="1"/>
        <c:majorTickMark val="out"/>
        <c:minorTickMark val="none"/>
        <c:tickLblPos val="none"/>
        <c:crossAx val="6084915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AUX!$K$434</c:f>
              <c:strCache>
                <c:ptCount val="1"/>
                <c:pt idx="0">
                  <c:v>Desempregados (M)</c:v>
                </c:pt>
              </c:strCache>
            </c:strRef>
          </c:cat>
          <c:val>
            <c:numRef>
              <c:f>AUX!$K$460</c:f>
              <c:numCache>
                <c:formatCode>0.0</c:formatCode>
                <c:ptCount val="1"/>
                <c:pt idx="0">
                  <c:v>55.814566209339844</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AUX!$K$434</c:f>
              <c:strCache>
                <c:ptCount val="1"/>
                <c:pt idx="0">
                  <c:v>Desempregados (M)</c:v>
                </c:pt>
              </c:strCache>
            </c:strRef>
          </c:cat>
          <c:val>
            <c:numRef>
              <c:f>AUX!$K$461</c:f>
              <c:numCache>
                <c:formatCode>0.0</c:formatCode>
                <c:ptCount val="1"/>
                <c:pt idx="0">
                  <c:v>21.029309400383411</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AUX!$K$434</c:f>
              <c:strCache>
                <c:ptCount val="1"/>
                <c:pt idx="0">
                  <c:v>Desempregados (M)</c:v>
                </c:pt>
              </c:strCache>
            </c:strRef>
          </c:cat>
          <c:val>
            <c:numRef>
              <c:f>AUX!$K$462</c:f>
              <c:numCache>
                <c:formatCode>0.0</c:formatCode>
                <c:ptCount val="1"/>
                <c:pt idx="0">
                  <c:v>7.9413357804790792</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AUX!$K$434</c:f>
              <c:strCache>
                <c:ptCount val="1"/>
                <c:pt idx="0">
                  <c:v>Desempregados (M)</c:v>
                </c:pt>
              </c:strCache>
            </c:strRef>
          </c:cat>
          <c:val>
            <c:numRef>
              <c:f>AUX!$K$464</c:f>
              <c:numCache>
                <c:formatCode>0.0</c:formatCode>
                <c:ptCount val="1"/>
                <c:pt idx="0">
                  <c:v>15.214788609797665</c:v>
                </c:pt>
              </c:numCache>
            </c:numRef>
          </c:val>
        </c:ser>
        <c:dLbls>
          <c:showLegendKey val="0"/>
          <c:showVal val="0"/>
          <c:showCatName val="0"/>
          <c:showSerName val="0"/>
          <c:showPercent val="0"/>
          <c:showBubbleSize val="0"/>
        </c:dLbls>
        <c:gapWidth val="0"/>
        <c:overlap val="100"/>
        <c:axId val="60904960"/>
        <c:axId val="60906880"/>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AUX!$K$456</c:f>
              <c:numCache>
                <c:formatCode>0.0</c:formatCode>
                <c:ptCount val="1"/>
                <c:pt idx="0">
                  <c:v>71.201686735742939</c:v>
                </c:pt>
              </c:numCache>
            </c:numRef>
          </c:xVal>
          <c:yVal>
            <c:numRef>
              <c:f>AUX!$K$434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AUX!$K$458</c:f>
              <c:numCache>
                <c:formatCode>0.0</c:formatCode>
                <c:ptCount val="1"/>
                <c:pt idx="0">
                  <c:v>75.251751409727206</c:v>
                </c:pt>
              </c:numCache>
            </c:numRef>
          </c:xVal>
          <c:yVal>
            <c:numRef>
              <c:f>AUX!$K$434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AUX!$K$457</c:f>
              <c:numCache>
                <c:formatCode>0.0</c:formatCode>
                <c:ptCount val="1"/>
                <c:pt idx="0">
                  <c:v>68.32360432506502</c:v>
                </c:pt>
              </c:numCache>
            </c:numRef>
          </c:xVal>
          <c:yVal>
            <c:numRef>
              <c:f>AUX!$K$434</c:f>
              <c:numCache>
                <c:formatCode>General</c:formatCode>
                <c:ptCount val="1"/>
                <c:pt idx="0">
                  <c:v>0</c:v>
                </c:pt>
              </c:numCache>
            </c:numRef>
          </c:yVal>
          <c:smooth val="0"/>
        </c:ser>
        <c:dLbls>
          <c:showLegendKey val="0"/>
          <c:showVal val="0"/>
          <c:showCatName val="0"/>
          <c:showSerName val="0"/>
          <c:showPercent val="0"/>
          <c:showBubbleSize val="0"/>
        </c:dLbls>
        <c:axId val="60922496"/>
        <c:axId val="60920960"/>
      </c:scatterChart>
      <c:catAx>
        <c:axId val="60904960"/>
        <c:scaling>
          <c:orientation val="minMax"/>
        </c:scaling>
        <c:delete val="1"/>
        <c:axPos val="l"/>
        <c:numFmt formatCode="General" sourceLinked="1"/>
        <c:majorTickMark val="out"/>
        <c:minorTickMark val="none"/>
        <c:tickLblPos val="none"/>
        <c:crossAx val="60906880"/>
        <c:crosses val="autoZero"/>
        <c:auto val="1"/>
        <c:lblAlgn val="ctr"/>
        <c:lblOffset val="100"/>
        <c:noMultiLvlLbl val="0"/>
      </c:catAx>
      <c:valAx>
        <c:axId val="6090688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0904960"/>
        <c:crosses val="autoZero"/>
        <c:crossBetween val="between"/>
      </c:valAx>
      <c:valAx>
        <c:axId val="60920960"/>
        <c:scaling>
          <c:orientation val="minMax"/>
          <c:max val="0.5"/>
          <c:min val="-0.5"/>
        </c:scaling>
        <c:delete val="1"/>
        <c:axPos val="r"/>
        <c:numFmt formatCode="General" sourceLinked="1"/>
        <c:majorTickMark val="out"/>
        <c:minorTickMark val="none"/>
        <c:tickLblPos val="none"/>
        <c:crossAx val="60922496"/>
        <c:crosses val="max"/>
        <c:crossBetween val="midCat"/>
      </c:valAx>
      <c:valAx>
        <c:axId val="60922496"/>
        <c:scaling>
          <c:orientation val="minMax"/>
        </c:scaling>
        <c:delete val="1"/>
        <c:axPos val="b"/>
        <c:numFmt formatCode="0.0" sourceLinked="1"/>
        <c:majorTickMark val="out"/>
        <c:minorTickMark val="none"/>
        <c:tickLblPos val="none"/>
        <c:crossAx val="6092096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AUX!$A$51</c:f>
              <c:strCache>
                <c:ptCount val="1"/>
                <c:pt idx="0">
                  <c:v>Continente</c:v>
                </c:pt>
              </c:strCache>
            </c:strRef>
          </c:tx>
          <c:spPr>
            <a:ln w="19050">
              <a:solidFill>
                <a:srgbClr val="FF0000"/>
              </a:solidFill>
            </a:ln>
          </c:spPr>
          <c:marker>
            <c:symbol val="none"/>
          </c:marker>
          <c:cat>
            <c:numRef>
              <c:f>AUX!$B$50:$W$50</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AUX!$B$51:$W$51</c:f>
              <c:numCache>
                <c:formatCode>0.0</c:formatCode>
                <c:ptCount val="22"/>
                <c:pt idx="0">
                  <c:v>28.536817399626358</c:v>
                </c:pt>
                <c:pt idx="1">
                  <c:v>27.640010416919242</c:v>
                </c:pt>
                <c:pt idx="2">
                  <c:v>26.967640887492212</c:v>
                </c:pt>
                <c:pt idx="3">
                  <c:v>26.283184696165769</c:v>
                </c:pt>
                <c:pt idx="4">
                  <c:v>25.635041762761851</c:v>
                </c:pt>
                <c:pt idx="5">
                  <c:v>25.128952446632113</c:v>
                </c:pt>
                <c:pt idx="6">
                  <c:v>24.677512970461901</c:v>
                </c:pt>
                <c:pt idx="7">
                  <c:v>24.344458823769827</c:v>
                </c:pt>
                <c:pt idx="8">
                  <c:v>24.096354492361453</c:v>
                </c:pt>
                <c:pt idx="9">
                  <c:v>23.764988413887199</c:v>
                </c:pt>
                <c:pt idx="10">
                  <c:v>23.700558061275899</c:v>
                </c:pt>
                <c:pt idx="11">
                  <c:v>23.703865870197514</c:v>
                </c:pt>
                <c:pt idx="12">
                  <c:v>23.676990277986803</c:v>
                </c:pt>
                <c:pt idx="13">
                  <c:v>23.632804135511616</c:v>
                </c:pt>
                <c:pt idx="14">
                  <c:v>23.544357063862702</c:v>
                </c:pt>
                <c:pt idx="15">
                  <c:v>23.356119837933598</c:v>
                </c:pt>
                <c:pt idx="16">
                  <c:v>23.146136091416036</c:v>
                </c:pt>
                <c:pt idx="17">
                  <c:v>23.001501028815206</c:v>
                </c:pt>
                <c:pt idx="18">
                  <c:v>22.868282465069253</c:v>
                </c:pt>
                <c:pt idx="19">
                  <c:v>22.64146287627803</c:v>
                </c:pt>
                <c:pt idx="20">
                  <c:v>22.470303037639859</c:v>
                </c:pt>
                <c:pt idx="21">
                  <c:v>22.356048909791866</c:v>
                </c:pt>
              </c:numCache>
            </c:numRef>
          </c:val>
          <c:smooth val="0"/>
        </c:ser>
        <c:ser>
          <c:idx val="2"/>
          <c:order val="1"/>
          <c:tx>
            <c:strRef>
              <c:f>AUX!$A$52</c:f>
              <c:strCache>
                <c:ptCount val="1"/>
                <c:pt idx="0">
                  <c:v>ARS Alentejo</c:v>
                </c:pt>
              </c:strCache>
            </c:strRef>
          </c:tx>
          <c:spPr>
            <a:ln w="19050">
              <a:solidFill>
                <a:schemeClr val="tx2"/>
              </a:solidFill>
            </a:ln>
          </c:spPr>
          <c:marker>
            <c:symbol val="none"/>
          </c:marker>
          <c:cat>
            <c:numRef>
              <c:f>AUX!$B$50:$W$50</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AUX!$B$52:$W$52</c:f>
              <c:numCache>
                <c:formatCode>0.0</c:formatCode>
                <c:ptCount val="22"/>
                <c:pt idx="0">
                  <c:v>26.549449540494713</c:v>
                </c:pt>
                <c:pt idx="1">
                  <c:v>25.582880501226889</c:v>
                </c:pt>
                <c:pt idx="2">
                  <c:v>24.981231231231231</c:v>
                </c:pt>
                <c:pt idx="3">
                  <c:v>24.322970213875092</c:v>
                </c:pt>
                <c:pt idx="4">
                  <c:v>23.620931879666074</c:v>
                </c:pt>
                <c:pt idx="5">
                  <c:v>23.061925134936644</c:v>
                </c:pt>
                <c:pt idx="6">
                  <c:v>22.548417295652683</c:v>
                </c:pt>
                <c:pt idx="7">
                  <c:v>22.150186389046375</c:v>
                </c:pt>
                <c:pt idx="8">
                  <c:v>21.823355103123941</c:v>
                </c:pt>
                <c:pt idx="9">
                  <c:v>21.908969815180416</c:v>
                </c:pt>
                <c:pt idx="10">
                  <c:v>21.723550508069337</c:v>
                </c:pt>
                <c:pt idx="11">
                  <c:v>21.647328858899098</c:v>
                </c:pt>
                <c:pt idx="12">
                  <c:v>21.624970908178657</c:v>
                </c:pt>
                <c:pt idx="13">
                  <c:v>21.639410138697777</c:v>
                </c:pt>
                <c:pt idx="14">
                  <c:v>21.624113583801748</c:v>
                </c:pt>
                <c:pt idx="15">
                  <c:v>21.38766330330478</c:v>
                </c:pt>
                <c:pt idx="16">
                  <c:v>21.191726450213249</c:v>
                </c:pt>
                <c:pt idx="17">
                  <c:v>21.100809400448703</c:v>
                </c:pt>
                <c:pt idx="18">
                  <c:v>21.119669910548755</c:v>
                </c:pt>
                <c:pt idx="19">
                  <c:v>21.067927269982356</c:v>
                </c:pt>
                <c:pt idx="20">
                  <c:v>20.951321755496622</c:v>
                </c:pt>
                <c:pt idx="21">
                  <c:v>20.854224698235839</c:v>
                </c:pt>
              </c:numCache>
            </c:numRef>
          </c:val>
          <c:smooth val="0"/>
        </c:ser>
        <c:ser>
          <c:idx val="3"/>
          <c:order val="2"/>
          <c:tx>
            <c:strRef>
              <c:f>AUX!$A$53</c:f>
              <c:strCache>
                <c:ptCount val="1"/>
                <c:pt idx="0">
                  <c:v>ULS Norte Alentejano</c:v>
                </c:pt>
              </c:strCache>
            </c:strRef>
          </c:tx>
          <c:spPr>
            <a:ln w="38100">
              <a:solidFill>
                <a:srgbClr val="008080"/>
              </a:solidFill>
            </a:ln>
          </c:spPr>
          <c:marker>
            <c:symbol val="none"/>
          </c:marker>
          <c:cat>
            <c:numRef>
              <c:f>AUX!$B$50:$W$50</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AUX!$B$53:$W$53</c:f>
              <c:numCache>
                <c:formatCode>0.0</c:formatCode>
                <c:ptCount val="22"/>
                <c:pt idx="0">
                  <c:v>25.5954604050456</c:v>
                </c:pt>
                <c:pt idx="1">
                  <c:v>24.885346145446604</c:v>
                </c:pt>
                <c:pt idx="2">
                  <c:v>24.558137256102789</c:v>
                </c:pt>
                <c:pt idx="3">
                  <c:v>24.090392969984205</c:v>
                </c:pt>
                <c:pt idx="4">
                  <c:v>23.570442761759111</c:v>
                </c:pt>
                <c:pt idx="5">
                  <c:v>23.150411855418064</c:v>
                </c:pt>
                <c:pt idx="6">
                  <c:v>22.76886136737015</c:v>
                </c:pt>
                <c:pt idx="7">
                  <c:v>22.393650227414607</c:v>
                </c:pt>
                <c:pt idx="8">
                  <c:v>22.201679377551805</c:v>
                </c:pt>
                <c:pt idx="9">
                  <c:v>22.374120370972566</c:v>
                </c:pt>
                <c:pt idx="10">
                  <c:v>22.136595577652756</c:v>
                </c:pt>
                <c:pt idx="11">
                  <c:v>22.133512509386978</c:v>
                </c:pt>
                <c:pt idx="12">
                  <c:v>22.172895954064543</c:v>
                </c:pt>
                <c:pt idx="13">
                  <c:v>22.062289111456266</c:v>
                </c:pt>
                <c:pt idx="14">
                  <c:v>22.050681000687064</c:v>
                </c:pt>
                <c:pt idx="15">
                  <c:v>21.741129381220251</c:v>
                </c:pt>
                <c:pt idx="16">
                  <c:v>21.446035152535927</c:v>
                </c:pt>
                <c:pt idx="17">
                  <c:v>21.203313273563406</c:v>
                </c:pt>
                <c:pt idx="18">
                  <c:v>21.15937246490396</c:v>
                </c:pt>
                <c:pt idx="19">
                  <c:v>21.11773679101373</c:v>
                </c:pt>
                <c:pt idx="20">
                  <c:v>20.87391566349482</c:v>
                </c:pt>
                <c:pt idx="21">
                  <c:v>20.623589685366788</c:v>
                </c:pt>
              </c:numCache>
            </c:numRef>
          </c:val>
          <c:smooth val="0"/>
        </c:ser>
        <c:dLbls>
          <c:showLegendKey val="0"/>
          <c:showVal val="0"/>
          <c:showCatName val="0"/>
          <c:showSerName val="0"/>
          <c:showPercent val="0"/>
          <c:showBubbleSize val="0"/>
        </c:dLbls>
        <c:marker val="1"/>
        <c:smooth val="0"/>
        <c:axId val="193982464"/>
        <c:axId val="193984000"/>
      </c:lineChart>
      <c:catAx>
        <c:axId val="193982464"/>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3984000"/>
        <c:crosses val="autoZero"/>
        <c:auto val="1"/>
        <c:lblAlgn val="ctr"/>
        <c:lblOffset val="100"/>
        <c:tickLblSkip val="2"/>
        <c:tickMarkSkip val="1"/>
        <c:noMultiLvlLbl val="0"/>
      </c:catAx>
      <c:valAx>
        <c:axId val="193984000"/>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3982464"/>
        <c:crosses val="autoZero"/>
        <c:crossBetween val="between"/>
      </c:valAx>
    </c:plotArea>
    <c:legend>
      <c:legendPos val="b"/>
      <c:layout>
        <c:manualLayout>
          <c:xMode val="edge"/>
          <c:yMode val="edge"/>
          <c:x val="1.4246498599439775E-2"/>
          <c:y val="0.92349344506743858"/>
          <c:w val="0.97150676937441638"/>
          <c:h val="5.938559404212803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AUX!$L$434</c:f>
              <c:strCache>
                <c:ptCount val="1"/>
                <c:pt idx="0">
                  <c:v>‰SubDes, 2012</c:v>
                </c:pt>
              </c:strCache>
            </c:strRef>
          </c:cat>
          <c:val>
            <c:numRef>
              <c:f>AUX!$L$460</c:f>
              <c:numCache>
                <c:formatCode>0.0</c:formatCode>
                <c:ptCount val="1"/>
                <c:pt idx="0">
                  <c:v>34.012454543469865</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AUX!$L$434</c:f>
              <c:strCache>
                <c:ptCount val="1"/>
                <c:pt idx="0">
                  <c:v>‰SubDes, 2012</c:v>
                </c:pt>
              </c:strCache>
            </c:strRef>
          </c:cat>
          <c:val>
            <c:numRef>
              <c:f>AUX!$L$461</c:f>
              <c:numCache>
                <c:formatCode>0.0</c:formatCode>
                <c:ptCount val="1"/>
                <c:pt idx="0">
                  <c:v>18.965227638232051</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AUX!$L$434</c:f>
              <c:strCache>
                <c:ptCount val="1"/>
                <c:pt idx="0">
                  <c:v>‰SubDes, 2012</c:v>
                </c:pt>
              </c:strCache>
            </c:strRef>
          </c:cat>
          <c:val>
            <c:numRef>
              <c:f>AUX!$L$462</c:f>
              <c:numCache>
                <c:formatCode>0.0</c:formatCode>
                <c:ptCount val="1"/>
                <c:pt idx="0">
                  <c:v>13.441565924233352</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AUX!$L$434</c:f>
              <c:strCache>
                <c:ptCount val="1"/>
                <c:pt idx="0">
                  <c:v>‰SubDes, 2012</c:v>
                </c:pt>
              </c:strCache>
            </c:strRef>
          </c:cat>
          <c:val>
            <c:numRef>
              <c:f>AUX!$L$464</c:f>
              <c:numCache>
                <c:formatCode>0.0</c:formatCode>
                <c:ptCount val="1"/>
                <c:pt idx="0">
                  <c:v>33.580751894064733</c:v>
                </c:pt>
              </c:numCache>
            </c:numRef>
          </c:val>
        </c:ser>
        <c:dLbls>
          <c:showLegendKey val="0"/>
          <c:showVal val="0"/>
          <c:showCatName val="0"/>
          <c:showSerName val="0"/>
          <c:showPercent val="0"/>
          <c:showBubbleSize val="0"/>
        </c:dLbls>
        <c:gapWidth val="0"/>
        <c:overlap val="100"/>
        <c:axId val="60632448"/>
        <c:axId val="60642816"/>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AUX!$L$456</c:f>
              <c:numCache>
                <c:formatCode>0.0</c:formatCode>
                <c:ptCount val="1"/>
                <c:pt idx="0">
                  <c:v>67.058583248835788</c:v>
                </c:pt>
              </c:numCache>
            </c:numRef>
          </c:xVal>
          <c:yVal>
            <c:numRef>
              <c:f>AUX!$M$434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AUX!$L$458</c:f>
              <c:numCache>
                <c:formatCode>0.0</c:formatCode>
                <c:ptCount val="1"/>
                <c:pt idx="0">
                  <c:v>62.780439857431389</c:v>
                </c:pt>
              </c:numCache>
            </c:numRef>
          </c:xVal>
          <c:yVal>
            <c:numRef>
              <c:f>AUX!$M$434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AUX!$L$457</c:f>
              <c:numCache>
                <c:formatCode>0.0</c:formatCode>
                <c:ptCount val="1"/>
                <c:pt idx="0">
                  <c:v>49.797126749782628</c:v>
                </c:pt>
              </c:numCache>
            </c:numRef>
          </c:xVal>
          <c:yVal>
            <c:numRef>
              <c:f>AUX!$M$434</c:f>
              <c:numCache>
                <c:formatCode>General</c:formatCode>
                <c:ptCount val="1"/>
                <c:pt idx="0">
                  <c:v>0</c:v>
                </c:pt>
              </c:numCache>
            </c:numRef>
          </c:yVal>
          <c:smooth val="0"/>
        </c:ser>
        <c:dLbls>
          <c:showLegendKey val="0"/>
          <c:showVal val="0"/>
          <c:showCatName val="0"/>
          <c:showSerName val="0"/>
          <c:showPercent val="0"/>
          <c:showBubbleSize val="0"/>
        </c:dLbls>
        <c:axId val="60650240"/>
        <c:axId val="60644352"/>
      </c:scatterChart>
      <c:catAx>
        <c:axId val="60632448"/>
        <c:scaling>
          <c:orientation val="minMax"/>
        </c:scaling>
        <c:delete val="1"/>
        <c:axPos val="l"/>
        <c:numFmt formatCode="General" sourceLinked="1"/>
        <c:majorTickMark val="out"/>
        <c:minorTickMark val="none"/>
        <c:tickLblPos val="none"/>
        <c:crossAx val="60642816"/>
        <c:crosses val="autoZero"/>
        <c:auto val="1"/>
        <c:lblAlgn val="ctr"/>
        <c:lblOffset val="100"/>
        <c:noMultiLvlLbl val="0"/>
      </c:catAx>
      <c:valAx>
        <c:axId val="6064281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0632448"/>
        <c:crosses val="autoZero"/>
        <c:crossBetween val="between"/>
      </c:valAx>
      <c:valAx>
        <c:axId val="60644352"/>
        <c:scaling>
          <c:orientation val="minMax"/>
          <c:max val="0.5"/>
          <c:min val="-0.5"/>
        </c:scaling>
        <c:delete val="1"/>
        <c:axPos val="r"/>
        <c:numFmt formatCode="General" sourceLinked="1"/>
        <c:majorTickMark val="out"/>
        <c:minorTickMark val="none"/>
        <c:tickLblPos val="none"/>
        <c:crossAx val="60650240"/>
        <c:crosses val="max"/>
        <c:crossBetween val="midCat"/>
      </c:valAx>
      <c:valAx>
        <c:axId val="60650240"/>
        <c:scaling>
          <c:orientation val="minMax"/>
        </c:scaling>
        <c:delete val="1"/>
        <c:axPos val="b"/>
        <c:numFmt formatCode="0.0" sourceLinked="1"/>
        <c:majorTickMark val="out"/>
        <c:minorTickMark val="none"/>
        <c:tickLblPos val="none"/>
        <c:crossAx val="6064435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AUX!$O$434</c:f>
              <c:strCache>
                <c:ptCount val="1"/>
                <c:pt idx="0">
                  <c:v>SistemaPublico AbastAgua</c:v>
                </c:pt>
              </c:strCache>
            </c:strRef>
          </c:cat>
          <c:val>
            <c:numRef>
              <c:f>AUX!$O$460</c:f>
              <c:numCache>
                <c:formatCode>0.0</c:formatCode>
                <c:ptCount val="1"/>
                <c:pt idx="0">
                  <c:v>81.882117665358578</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AUX!$O$434</c:f>
              <c:strCache>
                <c:ptCount val="1"/>
                <c:pt idx="0">
                  <c:v>SistemaPublico AbastAgua</c:v>
                </c:pt>
              </c:strCache>
            </c:strRef>
          </c:cat>
          <c:val>
            <c:numRef>
              <c:f>AUX!$O$461</c:f>
              <c:numCache>
                <c:formatCode>0.0</c:formatCode>
                <c:ptCount val="1"/>
                <c:pt idx="0">
                  <c:v>8.7810508627242427</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AUX!$O$434</c:f>
              <c:strCache>
                <c:ptCount val="1"/>
                <c:pt idx="0">
                  <c:v>SistemaPublico AbastAgua</c:v>
                </c:pt>
              </c:strCache>
            </c:strRef>
          </c:cat>
          <c:val>
            <c:numRef>
              <c:f>AUX!$O$462</c:f>
              <c:numCache>
                <c:formatCode>0.0</c:formatCode>
                <c:ptCount val="1"/>
                <c:pt idx="0">
                  <c:v>7.2210094701536036</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AUX!$O$434</c:f>
              <c:strCache>
                <c:ptCount val="1"/>
                <c:pt idx="0">
                  <c:v>SistemaPublico AbastAgua</c:v>
                </c:pt>
              </c:strCache>
            </c:strRef>
          </c:cat>
          <c:val>
            <c:numRef>
              <c:f>AUX!$O$464</c:f>
              <c:numCache>
                <c:formatCode>0.0</c:formatCode>
                <c:ptCount val="1"/>
                <c:pt idx="0">
                  <c:v>2.1158220017635756</c:v>
                </c:pt>
              </c:numCache>
            </c:numRef>
          </c:val>
        </c:ser>
        <c:dLbls>
          <c:showLegendKey val="0"/>
          <c:showVal val="0"/>
          <c:showCatName val="0"/>
          <c:showSerName val="0"/>
          <c:showPercent val="0"/>
          <c:showBubbleSize val="0"/>
        </c:dLbls>
        <c:gapWidth val="0"/>
        <c:overlap val="100"/>
        <c:axId val="60683776"/>
        <c:axId val="60685696"/>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AUX!$O$456</c:f>
              <c:numCache>
                <c:formatCode>0.0</c:formatCode>
                <c:ptCount val="1"/>
                <c:pt idx="0">
                  <c:v>93.271637862878976</c:v>
                </c:pt>
              </c:numCache>
            </c:numRef>
          </c:xVal>
          <c:yVal>
            <c:numRef>
              <c:f>AUX!$O$434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AUX!$O$458</c:f>
              <c:numCache>
                <c:formatCode>0.0</c:formatCode>
                <c:ptCount val="1"/>
                <c:pt idx="0">
                  <c:v>87.541638139012662</c:v>
                </c:pt>
              </c:numCache>
            </c:numRef>
          </c:xVal>
          <c:yVal>
            <c:numRef>
              <c:f>AUX!$O$434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AUX!$O$457</c:f>
              <c:numCache>
                <c:formatCode>0.0</c:formatCode>
                <c:ptCount val="1"/>
                <c:pt idx="0">
                  <c:v>87.312561579184717</c:v>
                </c:pt>
              </c:numCache>
            </c:numRef>
          </c:xVal>
          <c:yVal>
            <c:numRef>
              <c:f>AUX!$O$434</c:f>
              <c:numCache>
                <c:formatCode>General</c:formatCode>
                <c:ptCount val="1"/>
                <c:pt idx="0">
                  <c:v>0</c:v>
                </c:pt>
              </c:numCache>
            </c:numRef>
          </c:yVal>
          <c:smooth val="0"/>
        </c:ser>
        <c:dLbls>
          <c:showLegendKey val="0"/>
          <c:showVal val="0"/>
          <c:showCatName val="0"/>
          <c:showSerName val="0"/>
          <c:showPercent val="0"/>
          <c:showBubbleSize val="0"/>
        </c:dLbls>
        <c:axId val="60693120"/>
        <c:axId val="60691584"/>
      </c:scatterChart>
      <c:catAx>
        <c:axId val="60683776"/>
        <c:scaling>
          <c:orientation val="minMax"/>
        </c:scaling>
        <c:delete val="1"/>
        <c:axPos val="l"/>
        <c:numFmt formatCode="General" sourceLinked="1"/>
        <c:majorTickMark val="out"/>
        <c:minorTickMark val="none"/>
        <c:tickLblPos val="none"/>
        <c:crossAx val="60685696"/>
        <c:crosses val="autoZero"/>
        <c:auto val="1"/>
        <c:lblAlgn val="ctr"/>
        <c:lblOffset val="100"/>
        <c:noMultiLvlLbl val="0"/>
      </c:catAx>
      <c:valAx>
        <c:axId val="6068569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0683776"/>
        <c:crosses val="autoZero"/>
        <c:crossBetween val="between"/>
      </c:valAx>
      <c:valAx>
        <c:axId val="60691584"/>
        <c:scaling>
          <c:orientation val="minMax"/>
          <c:max val="0.5"/>
          <c:min val="-0.5"/>
        </c:scaling>
        <c:delete val="1"/>
        <c:axPos val="r"/>
        <c:numFmt formatCode="General" sourceLinked="1"/>
        <c:majorTickMark val="out"/>
        <c:minorTickMark val="none"/>
        <c:tickLblPos val="none"/>
        <c:crossAx val="60693120"/>
        <c:crosses val="max"/>
        <c:crossBetween val="midCat"/>
      </c:valAx>
      <c:valAx>
        <c:axId val="60693120"/>
        <c:scaling>
          <c:orientation val="minMax"/>
        </c:scaling>
        <c:delete val="1"/>
        <c:axPos val="b"/>
        <c:numFmt formatCode="0.0" sourceLinked="1"/>
        <c:majorTickMark val="out"/>
        <c:minorTickMark val="none"/>
        <c:tickLblPos val="none"/>
        <c:crossAx val="6069158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AUX!$R$434</c:f>
              <c:strCache>
                <c:ptCount val="1"/>
                <c:pt idx="0">
                  <c:v>%Nasc. Mulh &lt;20 anos</c:v>
                </c:pt>
              </c:strCache>
            </c:strRef>
          </c:cat>
          <c:val>
            <c:numRef>
              <c:f>AUX!$R$460</c:f>
              <c:numCache>
                <c:formatCode>0.0</c:formatCode>
                <c:ptCount val="1"/>
                <c:pt idx="0">
                  <c:v>57.52747654920077</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AUX!$R$434</c:f>
              <c:strCache>
                <c:ptCount val="1"/>
                <c:pt idx="0">
                  <c:v>%Nasc. Mulh &lt;20 anos</c:v>
                </c:pt>
              </c:strCache>
            </c:strRef>
          </c:cat>
          <c:val>
            <c:numRef>
              <c:f>AUX!$R$461</c:f>
              <c:numCache>
                <c:formatCode>0.0</c:formatCode>
                <c:ptCount val="1"/>
                <c:pt idx="0">
                  <c:v>10.669220151442858</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AUX!$R$434</c:f>
              <c:strCache>
                <c:ptCount val="1"/>
                <c:pt idx="0">
                  <c:v>%Nasc. Mulh &lt;20 anos</c:v>
                </c:pt>
              </c:strCache>
            </c:strRef>
          </c:cat>
          <c:val>
            <c:numRef>
              <c:f>AUX!$R$462</c:f>
              <c:numCache>
                <c:formatCode>0.0</c:formatCode>
                <c:ptCount val="1"/>
                <c:pt idx="0">
                  <c:v>18.507243472850149</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AUX!$R$434</c:f>
              <c:strCache>
                <c:ptCount val="1"/>
                <c:pt idx="0">
                  <c:v>%Nasc. Mulh &lt;20 anos</c:v>
                </c:pt>
              </c:strCache>
            </c:strRef>
          </c:cat>
          <c:val>
            <c:numRef>
              <c:f>AUX!$R$464</c:f>
              <c:numCache>
                <c:formatCode>0.0</c:formatCode>
                <c:ptCount val="1"/>
                <c:pt idx="0">
                  <c:v>13.296059826506223</c:v>
                </c:pt>
              </c:numCache>
            </c:numRef>
          </c:val>
        </c:ser>
        <c:dLbls>
          <c:showLegendKey val="0"/>
          <c:showVal val="0"/>
          <c:showCatName val="0"/>
          <c:showSerName val="0"/>
          <c:showPercent val="0"/>
          <c:showBubbleSize val="0"/>
        </c:dLbls>
        <c:gapWidth val="0"/>
        <c:overlap val="100"/>
        <c:axId val="60734848"/>
        <c:axId val="60745216"/>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AUX!$R$456</c:f>
              <c:numCache>
                <c:formatCode>0.0</c:formatCode>
                <c:ptCount val="1"/>
                <c:pt idx="0">
                  <c:v>27.935866192802035</c:v>
                </c:pt>
              </c:numCache>
            </c:numRef>
          </c:xVal>
          <c:yVal>
            <c:numRef>
              <c:f>AUX!$R$434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AUX!$R$458</c:f>
              <c:numCache>
                <c:formatCode>0.0</c:formatCode>
                <c:ptCount val="1"/>
                <c:pt idx="0">
                  <c:v>37.762507075658498</c:v>
                </c:pt>
              </c:numCache>
            </c:numRef>
          </c:xVal>
          <c:yVal>
            <c:numRef>
              <c:f>AUX!$R$434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AUX!$R$457</c:f>
              <c:numCache>
                <c:formatCode>0.0</c:formatCode>
                <c:ptCount val="1"/>
                <c:pt idx="0">
                  <c:v>68.560781339367921</c:v>
                </c:pt>
              </c:numCache>
            </c:numRef>
          </c:xVal>
          <c:yVal>
            <c:numRef>
              <c:f>AUX!$R$434</c:f>
              <c:numCache>
                <c:formatCode>General</c:formatCode>
                <c:ptCount val="1"/>
                <c:pt idx="0">
                  <c:v>0</c:v>
                </c:pt>
              </c:numCache>
            </c:numRef>
          </c:yVal>
          <c:smooth val="0"/>
        </c:ser>
        <c:dLbls>
          <c:showLegendKey val="0"/>
          <c:showVal val="0"/>
          <c:showCatName val="0"/>
          <c:showSerName val="0"/>
          <c:showPercent val="0"/>
          <c:showBubbleSize val="0"/>
        </c:dLbls>
        <c:axId val="60752640"/>
        <c:axId val="60746752"/>
      </c:scatterChart>
      <c:catAx>
        <c:axId val="60734848"/>
        <c:scaling>
          <c:orientation val="minMax"/>
        </c:scaling>
        <c:delete val="1"/>
        <c:axPos val="l"/>
        <c:majorTickMark val="out"/>
        <c:minorTickMark val="none"/>
        <c:tickLblPos val="none"/>
        <c:crossAx val="60745216"/>
        <c:crosses val="autoZero"/>
        <c:auto val="1"/>
        <c:lblAlgn val="ctr"/>
        <c:lblOffset val="100"/>
        <c:noMultiLvlLbl val="0"/>
      </c:catAx>
      <c:valAx>
        <c:axId val="6074521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0734848"/>
        <c:crosses val="autoZero"/>
        <c:crossBetween val="between"/>
      </c:valAx>
      <c:valAx>
        <c:axId val="60746752"/>
        <c:scaling>
          <c:orientation val="minMax"/>
          <c:max val="0.5"/>
          <c:min val="-0.5"/>
        </c:scaling>
        <c:delete val="1"/>
        <c:axPos val="r"/>
        <c:numFmt formatCode="General" sourceLinked="1"/>
        <c:majorTickMark val="out"/>
        <c:minorTickMark val="none"/>
        <c:tickLblPos val="none"/>
        <c:crossAx val="60752640"/>
        <c:crosses val="max"/>
        <c:crossBetween val="midCat"/>
      </c:valAx>
      <c:valAx>
        <c:axId val="60752640"/>
        <c:scaling>
          <c:orientation val="minMax"/>
        </c:scaling>
        <c:delete val="1"/>
        <c:axPos val="b"/>
        <c:numFmt formatCode="0.0" sourceLinked="1"/>
        <c:majorTickMark val="out"/>
        <c:minorTickMark val="none"/>
        <c:tickLblPos val="none"/>
        <c:crossAx val="6074675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AUX!$S$434</c:f>
              <c:strCache>
                <c:ptCount val="1"/>
                <c:pt idx="0">
                  <c:v>%Nasc. Mulh &gt;=35 anos</c:v>
                </c:pt>
              </c:strCache>
            </c:strRef>
          </c:cat>
          <c:val>
            <c:numRef>
              <c:f>AUX!$S$460</c:f>
              <c:numCache>
                <c:formatCode>0.0</c:formatCode>
                <c:ptCount val="1"/>
                <c:pt idx="0">
                  <c:v>62.063753414069225</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AUX!$S$434</c:f>
              <c:strCache>
                <c:ptCount val="1"/>
                <c:pt idx="0">
                  <c:v>%Nasc. Mulh &gt;=35 anos</c:v>
                </c:pt>
              </c:strCache>
            </c:strRef>
          </c:cat>
          <c:val>
            <c:numRef>
              <c:f>AUX!$S$461</c:f>
              <c:numCache>
                <c:formatCode>0.0</c:formatCode>
                <c:ptCount val="1"/>
                <c:pt idx="0">
                  <c:v>13.213016337303998</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AUX!$S$434</c:f>
              <c:strCache>
                <c:ptCount val="1"/>
                <c:pt idx="0">
                  <c:v>%Nasc. Mulh &gt;=35 anos</c:v>
                </c:pt>
              </c:strCache>
            </c:strRef>
          </c:cat>
          <c:val>
            <c:numRef>
              <c:f>AUX!$S$462</c:f>
              <c:numCache>
                <c:formatCode>0.0</c:formatCode>
                <c:ptCount val="1"/>
                <c:pt idx="0">
                  <c:v>8.7625304164914439</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AUX!$S$434</c:f>
              <c:strCache>
                <c:ptCount val="1"/>
                <c:pt idx="0">
                  <c:v>%Nasc. Mulh &gt;=35 anos</c:v>
                </c:pt>
              </c:strCache>
            </c:strRef>
          </c:cat>
          <c:val>
            <c:numRef>
              <c:f>AUX!$S$464</c:f>
              <c:numCache>
                <c:formatCode>0.0</c:formatCode>
                <c:ptCount val="1"/>
                <c:pt idx="0">
                  <c:v>15.960699832135333</c:v>
                </c:pt>
              </c:numCache>
            </c:numRef>
          </c:val>
        </c:ser>
        <c:dLbls>
          <c:showLegendKey val="0"/>
          <c:showVal val="0"/>
          <c:showCatName val="0"/>
          <c:showSerName val="0"/>
          <c:showPercent val="0"/>
          <c:showBubbleSize val="0"/>
        </c:dLbls>
        <c:gapWidth val="0"/>
        <c:overlap val="100"/>
        <c:axId val="60802560"/>
        <c:axId val="60804480"/>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AUX!$S$456</c:f>
              <c:numCache>
                <c:formatCode>0.0</c:formatCode>
                <c:ptCount val="1"/>
                <c:pt idx="0">
                  <c:v>92.604036979933724</c:v>
                </c:pt>
              </c:numCache>
            </c:numRef>
          </c:xVal>
          <c:yVal>
            <c:numRef>
              <c:f>AUX!$S$434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AUX!$S$458</c:f>
              <c:numCache>
                <c:formatCode>0.0</c:formatCode>
                <c:ptCount val="1"/>
                <c:pt idx="0">
                  <c:v>82.054046451974898</c:v>
                </c:pt>
              </c:numCache>
            </c:numRef>
          </c:xVal>
          <c:yVal>
            <c:numRef>
              <c:f>AUX!$S$434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AUX!$S$457</c:f>
              <c:numCache>
                <c:formatCode>0.0</c:formatCode>
                <c:ptCount val="1"/>
                <c:pt idx="0">
                  <c:v>65.888645591022154</c:v>
                </c:pt>
              </c:numCache>
            </c:numRef>
          </c:xVal>
          <c:yVal>
            <c:numRef>
              <c:f>AUX!$S$434</c:f>
              <c:numCache>
                <c:formatCode>General</c:formatCode>
                <c:ptCount val="1"/>
                <c:pt idx="0">
                  <c:v>0</c:v>
                </c:pt>
              </c:numCache>
            </c:numRef>
          </c:yVal>
          <c:smooth val="0"/>
        </c:ser>
        <c:dLbls>
          <c:showLegendKey val="0"/>
          <c:showVal val="0"/>
          <c:showCatName val="0"/>
          <c:showSerName val="0"/>
          <c:showPercent val="0"/>
          <c:showBubbleSize val="0"/>
        </c:dLbls>
        <c:axId val="60963456"/>
        <c:axId val="60961920"/>
      </c:scatterChart>
      <c:catAx>
        <c:axId val="60802560"/>
        <c:scaling>
          <c:orientation val="minMax"/>
        </c:scaling>
        <c:delete val="1"/>
        <c:axPos val="l"/>
        <c:majorTickMark val="out"/>
        <c:minorTickMark val="none"/>
        <c:tickLblPos val="none"/>
        <c:crossAx val="60804480"/>
        <c:crosses val="autoZero"/>
        <c:auto val="1"/>
        <c:lblAlgn val="ctr"/>
        <c:lblOffset val="100"/>
        <c:noMultiLvlLbl val="0"/>
      </c:catAx>
      <c:valAx>
        <c:axId val="6080448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0802560"/>
        <c:crosses val="autoZero"/>
        <c:crossBetween val="between"/>
      </c:valAx>
      <c:valAx>
        <c:axId val="60961920"/>
        <c:scaling>
          <c:orientation val="minMax"/>
          <c:max val="0.5"/>
          <c:min val="-0.5"/>
        </c:scaling>
        <c:delete val="1"/>
        <c:axPos val="r"/>
        <c:numFmt formatCode="General" sourceLinked="1"/>
        <c:majorTickMark val="out"/>
        <c:minorTickMark val="none"/>
        <c:tickLblPos val="none"/>
        <c:crossAx val="60963456"/>
        <c:crosses val="max"/>
        <c:crossBetween val="midCat"/>
      </c:valAx>
      <c:valAx>
        <c:axId val="60963456"/>
        <c:scaling>
          <c:orientation val="minMax"/>
        </c:scaling>
        <c:delete val="1"/>
        <c:axPos val="b"/>
        <c:numFmt formatCode="0.0" sourceLinked="1"/>
        <c:majorTickMark val="out"/>
        <c:minorTickMark val="none"/>
        <c:tickLblPos val="none"/>
        <c:crossAx val="6096192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AUX!$Z$434</c:f>
              <c:strCache>
                <c:ptCount val="1"/>
                <c:pt idx="0">
                  <c:v>Crian Baixo Peso Nasc.</c:v>
                </c:pt>
              </c:strCache>
            </c:strRef>
          </c:cat>
          <c:val>
            <c:numRef>
              <c:f>AUX!$Z$460</c:f>
              <c:numCache>
                <c:formatCode>0.0</c:formatCode>
                <c:ptCount val="1"/>
                <c:pt idx="0">
                  <c:v>34.855661257077713</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AUX!$Z$434</c:f>
              <c:strCache>
                <c:ptCount val="1"/>
                <c:pt idx="0">
                  <c:v>Crian Baixo Peso Nasc.</c:v>
                </c:pt>
              </c:strCache>
            </c:strRef>
          </c:cat>
          <c:val>
            <c:numRef>
              <c:f>AUX!$Z$461</c:f>
              <c:numCache>
                <c:formatCode>0.0</c:formatCode>
                <c:ptCount val="1"/>
                <c:pt idx="0">
                  <c:v>15.940769147073581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AUX!$Z$434</c:f>
              <c:strCache>
                <c:ptCount val="1"/>
                <c:pt idx="0">
                  <c:v>Crian Baixo Peso Nasc.</c:v>
                </c:pt>
              </c:strCache>
            </c:strRef>
          </c:cat>
          <c:val>
            <c:numRef>
              <c:f>AUX!$Z$462</c:f>
              <c:numCache>
                <c:formatCode>0.0</c:formatCode>
                <c:ptCount val="1"/>
                <c:pt idx="0">
                  <c:v>12.454465973939584</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AUX!$Z$434</c:f>
              <c:strCache>
                <c:ptCount val="1"/>
                <c:pt idx="0">
                  <c:v>Crian Baixo Peso Nasc.</c:v>
                </c:pt>
              </c:strCache>
            </c:strRef>
          </c:cat>
          <c:val>
            <c:numRef>
              <c:f>AUX!$Z$464</c:f>
              <c:numCache>
                <c:formatCode>0.0</c:formatCode>
                <c:ptCount val="1"/>
                <c:pt idx="0">
                  <c:v>36.749103621909121</c:v>
                </c:pt>
              </c:numCache>
            </c:numRef>
          </c:val>
        </c:ser>
        <c:dLbls>
          <c:showLegendKey val="0"/>
          <c:showVal val="0"/>
          <c:showCatName val="0"/>
          <c:showSerName val="0"/>
          <c:showPercent val="0"/>
          <c:showBubbleSize val="0"/>
        </c:dLbls>
        <c:gapWidth val="0"/>
        <c:overlap val="100"/>
        <c:axId val="60996992"/>
        <c:axId val="61081088"/>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AUX!$Z$456</c:f>
              <c:numCache>
                <c:formatCode>0.0</c:formatCode>
                <c:ptCount val="1"/>
                <c:pt idx="0">
                  <c:v>56.490209688581494</c:v>
                </c:pt>
              </c:numCache>
            </c:numRef>
          </c:xVal>
          <c:yVal>
            <c:numRef>
              <c:f>AUX!$Z$434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AUX!$Z$458</c:f>
              <c:numCache>
                <c:formatCode>0.0</c:formatCode>
                <c:ptCount val="1"/>
                <c:pt idx="0">
                  <c:v>41.654256181794324</c:v>
                </c:pt>
              </c:numCache>
            </c:numRef>
          </c:xVal>
          <c:yVal>
            <c:numRef>
              <c:f>AUX!$Z$434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AUX!$Z$457</c:f>
              <c:numCache>
                <c:formatCode>0.0</c:formatCode>
                <c:ptCount val="1"/>
                <c:pt idx="0">
                  <c:v>48.363076142663417</c:v>
                </c:pt>
              </c:numCache>
            </c:numRef>
          </c:xVal>
          <c:yVal>
            <c:numRef>
              <c:f>AUX!$Z$434</c:f>
              <c:numCache>
                <c:formatCode>General</c:formatCode>
                <c:ptCount val="1"/>
                <c:pt idx="0">
                  <c:v>0</c:v>
                </c:pt>
              </c:numCache>
            </c:numRef>
          </c:yVal>
          <c:smooth val="0"/>
        </c:ser>
        <c:dLbls>
          <c:showLegendKey val="0"/>
          <c:showVal val="0"/>
          <c:showCatName val="0"/>
          <c:showSerName val="0"/>
          <c:showPercent val="0"/>
          <c:showBubbleSize val="0"/>
        </c:dLbls>
        <c:axId val="61092608"/>
        <c:axId val="61082624"/>
      </c:scatterChart>
      <c:catAx>
        <c:axId val="60996992"/>
        <c:scaling>
          <c:orientation val="minMax"/>
        </c:scaling>
        <c:delete val="1"/>
        <c:axPos val="l"/>
        <c:majorTickMark val="out"/>
        <c:minorTickMark val="none"/>
        <c:tickLblPos val="none"/>
        <c:crossAx val="61081088"/>
        <c:crosses val="autoZero"/>
        <c:auto val="1"/>
        <c:lblAlgn val="ctr"/>
        <c:lblOffset val="100"/>
        <c:noMultiLvlLbl val="0"/>
      </c:catAx>
      <c:valAx>
        <c:axId val="6108108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0996992"/>
        <c:crosses val="autoZero"/>
        <c:crossBetween val="between"/>
      </c:valAx>
      <c:valAx>
        <c:axId val="61082624"/>
        <c:scaling>
          <c:orientation val="minMax"/>
          <c:max val="0.5"/>
          <c:min val="-0.5"/>
        </c:scaling>
        <c:delete val="1"/>
        <c:axPos val="r"/>
        <c:numFmt formatCode="General" sourceLinked="1"/>
        <c:majorTickMark val="out"/>
        <c:minorTickMark val="none"/>
        <c:tickLblPos val="none"/>
        <c:crossAx val="61092608"/>
        <c:crosses val="max"/>
        <c:crossBetween val="midCat"/>
      </c:valAx>
      <c:valAx>
        <c:axId val="61092608"/>
        <c:scaling>
          <c:orientation val="minMax"/>
        </c:scaling>
        <c:delete val="1"/>
        <c:axPos val="b"/>
        <c:numFmt formatCode="0.0" sourceLinked="1"/>
        <c:majorTickMark val="out"/>
        <c:minorTickMark val="none"/>
        <c:tickLblPos val="none"/>
        <c:crossAx val="6108262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AUX!$AB$434</c:f>
              <c:strCache>
                <c:ptCount val="1"/>
                <c:pt idx="0">
                  <c:v>Mortalidade Infantil</c:v>
                </c:pt>
              </c:strCache>
            </c:strRef>
          </c:cat>
          <c:val>
            <c:numRef>
              <c:f>AUX!$AB$460</c:f>
              <c:numCache>
                <c:formatCode>0.0</c:formatCode>
                <c:ptCount val="1"/>
                <c:pt idx="0">
                  <c:v>60.790251357421987</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AUX!$AB$434</c:f>
              <c:strCache>
                <c:ptCount val="1"/>
                <c:pt idx="0">
                  <c:v>Mortalidade Infantil</c:v>
                </c:pt>
              </c:strCache>
            </c:strRef>
          </c:cat>
          <c:val>
            <c:numRef>
              <c:f>AUX!$AB$461</c:f>
              <c:numCache>
                <c:formatCode>0.0</c:formatCode>
                <c:ptCount val="1"/>
                <c:pt idx="0">
                  <c:v>10.10858971423486</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AUX!$AB$434</c:f>
              <c:strCache>
                <c:ptCount val="1"/>
                <c:pt idx="0">
                  <c:v>Mortalidade Infantil</c:v>
                </c:pt>
              </c:strCache>
            </c:strRef>
          </c:cat>
          <c:val>
            <c:numRef>
              <c:f>AUX!$AB$462</c:f>
              <c:numCache>
                <c:formatCode>0.0</c:formatCode>
                <c:ptCount val="1"/>
                <c:pt idx="0">
                  <c:v>7.357944059831695</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AUX!$AB$434</c:f>
              <c:strCache>
                <c:ptCount val="1"/>
                <c:pt idx="0">
                  <c:v>Mortalidade Infantil</c:v>
                </c:pt>
              </c:strCache>
            </c:strRef>
          </c:cat>
          <c:val>
            <c:numRef>
              <c:f>AUX!$AB$464</c:f>
              <c:numCache>
                <c:formatCode>0.0</c:formatCode>
                <c:ptCount val="1"/>
                <c:pt idx="0">
                  <c:v>21.743214868511458</c:v>
                </c:pt>
              </c:numCache>
            </c:numRef>
          </c:val>
        </c:ser>
        <c:dLbls>
          <c:showLegendKey val="0"/>
          <c:showVal val="0"/>
          <c:showCatName val="0"/>
          <c:showSerName val="0"/>
          <c:showPercent val="0"/>
          <c:showBubbleSize val="0"/>
        </c:dLbls>
        <c:gapWidth val="0"/>
        <c:overlap val="100"/>
        <c:axId val="61134336"/>
        <c:axId val="61136256"/>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AUX!$AB$456</c:f>
              <c:numCache>
                <c:formatCode>0.0</c:formatCode>
                <c:ptCount val="1"/>
                <c:pt idx="0">
                  <c:v>83.059339773827517</c:v>
                </c:pt>
              </c:numCache>
            </c:numRef>
          </c:xVal>
          <c:yVal>
            <c:numRef>
              <c:f>AUX!$AB$434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AUX!$AB$458</c:f>
              <c:numCache>
                <c:formatCode>0.0</c:formatCode>
                <c:ptCount val="1"/>
                <c:pt idx="0">
                  <c:v>73.093397955284075</c:v>
                </c:pt>
              </c:numCache>
            </c:numRef>
          </c:xVal>
          <c:yVal>
            <c:numRef>
              <c:f>AUX!$AB$434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AUX!$AB$457</c:f>
              <c:numCache>
                <c:formatCode>0.0</c:formatCode>
                <c:ptCount val="1"/>
                <c:pt idx="0">
                  <c:v>68.702695801392821</c:v>
                </c:pt>
              </c:numCache>
            </c:numRef>
          </c:xVal>
          <c:yVal>
            <c:numRef>
              <c:f>AUX!$AB$434</c:f>
              <c:numCache>
                <c:formatCode>General</c:formatCode>
                <c:ptCount val="1"/>
                <c:pt idx="0">
                  <c:v>0</c:v>
                </c:pt>
              </c:numCache>
            </c:numRef>
          </c:yVal>
          <c:smooth val="0"/>
        </c:ser>
        <c:dLbls>
          <c:showLegendKey val="0"/>
          <c:showVal val="0"/>
          <c:showCatName val="0"/>
          <c:showSerName val="0"/>
          <c:showPercent val="0"/>
          <c:showBubbleSize val="0"/>
        </c:dLbls>
        <c:axId val="61147776"/>
        <c:axId val="61146240"/>
      </c:scatterChart>
      <c:catAx>
        <c:axId val="61134336"/>
        <c:scaling>
          <c:orientation val="minMax"/>
        </c:scaling>
        <c:delete val="1"/>
        <c:axPos val="l"/>
        <c:majorTickMark val="out"/>
        <c:minorTickMark val="none"/>
        <c:tickLblPos val="none"/>
        <c:crossAx val="61136256"/>
        <c:crosses val="autoZero"/>
        <c:auto val="1"/>
        <c:lblAlgn val="ctr"/>
        <c:lblOffset val="100"/>
        <c:noMultiLvlLbl val="0"/>
      </c:catAx>
      <c:valAx>
        <c:axId val="6113625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1134336"/>
        <c:crosses val="autoZero"/>
        <c:crossBetween val="between"/>
      </c:valAx>
      <c:valAx>
        <c:axId val="61146240"/>
        <c:scaling>
          <c:orientation val="minMax"/>
          <c:max val="0.5"/>
          <c:min val="-0.5"/>
        </c:scaling>
        <c:delete val="1"/>
        <c:axPos val="r"/>
        <c:numFmt formatCode="General" sourceLinked="1"/>
        <c:majorTickMark val="out"/>
        <c:minorTickMark val="none"/>
        <c:tickLblPos val="none"/>
        <c:crossAx val="61147776"/>
        <c:crosses val="max"/>
        <c:crossBetween val="midCat"/>
      </c:valAx>
      <c:valAx>
        <c:axId val="61147776"/>
        <c:scaling>
          <c:orientation val="minMax"/>
        </c:scaling>
        <c:delete val="1"/>
        <c:axPos val="b"/>
        <c:numFmt formatCode="0.0" sourceLinked="1"/>
        <c:majorTickMark val="out"/>
        <c:minorTickMark val="none"/>
        <c:tickLblPos val="none"/>
        <c:crossAx val="6114624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AUX!$AC$434</c:f>
              <c:strCache>
                <c:ptCount val="1"/>
                <c:pt idx="0">
                  <c:v>Mortalidade Neonatal</c:v>
                </c:pt>
              </c:strCache>
            </c:strRef>
          </c:cat>
          <c:val>
            <c:numRef>
              <c:f>AUX!$AC$460</c:f>
              <c:numCache>
                <c:formatCode>0.0</c:formatCode>
                <c:ptCount val="1"/>
                <c:pt idx="0">
                  <c:v>56.095487049581763</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AUX!$AC$434</c:f>
              <c:strCache>
                <c:ptCount val="1"/>
                <c:pt idx="0">
                  <c:v>Mortalidade Neonatal</c:v>
                </c:pt>
              </c:strCache>
            </c:strRef>
          </c:cat>
          <c:val>
            <c:numRef>
              <c:f>AUX!$AC$461</c:f>
              <c:numCache>
                <c:formatCode>0.0</c:formatCode>
                <c:ptCount val="1"/>
                <c:pt idx="0">
                  <c:v>9.5297759726100395</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AUX!$AC$434</c:f>
              <c:strCache>
                <c:ptCount val="1"/>
                <c:pt idx="0">
                  <c:v>Mortalidade Neonatal</c:v>
                </c:pt>
              </c:strCache>
            </c:strRef>
          </c:cat>
          <c:val>
            <c:numRef>
              <c:f>AUX!$AC$462</c:f>
              <c:numCache>
                <c:formatCode>0.0</c:formatCode>
                <c:ptCount val="1"/>
                <c:pt idx="0">
                  <c:v>7.7984209677109817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AUX!$AC$434</c:f>
              <c:strCache>
                <c:ptCount val="1"/>
                <c:pt idx="0">
                  <c:v>Mortalidade Neonatal</c:v>
                </c:pt>
              </c:strCache>
            </c:strRef>
          </c:cat>
          <c:val>
            <c:numRef>
              <c:f>AUX!$AC$464</c:f>
              <c:numCache>
                <c:formatCode>0.0</c:formatCode>
                <c:ptCount val="1"/>
                <c:pt idx="0">
                  <c:v>26.576316010097216</c:v>
                </c:pt>
              </c:numCache>
            </c:numRef>
          </c:val>
        </c:ser>
        <c:dLbls>
          <c:showLegendKey val="0"/>
          <c:showVal val="0"/>
          <c:showCatName val="0"/>
          <c:showSerName val="0"/>
          <c:showPercent val="0"/>
          <c:showBubbleSize val="0"/>
        </c:dLbls>
        <c:gapWidth val="0"/>
        <c:overlap val="100"/>
        <c:axId val="61180160"/>
        <c:axId val="61190528"/>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AUX!$AC$456</c:f>
              <c:numCache>
                <c:formatCode>0.0</c:formatCode>
                <c:ptCount val="1"/>
                <c:pt idx="0">
                  <c:v>82.551673703988854</c:v>
                </c:pt>
              </c:numCache>
            </c:numRef>
          </c:xVal>
          <c:yVal>
            <c:numRef>
              <c:f>AUX!$AC$434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AUX!$AC$458</c:f>
              <c:numCache>
                <c:formatCode>0.0</c:formatCode>
                <c:ptCount val="1"/>
                <c:pt idx="0">
                  <c:v>59.730065299950596</c:v>
                </c:pt>
              </c:numCache>
            </c:numRef>
          </c:xVal>
          <c:yVal>
            <c:numRef>
              <c:f>AUX!$AC$434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AUX!$AC$457</c:f>
              <c:numCache>
                <c:formatCode>0.0</c:formatCode>
                <c:ptCount val="1"/>
                <c:pt idx="0">
                  <c:v>61.714092058733563</c:v>
                </c:pt>
              </c:numCache>
            </c:numRef>
          </c:xVal>
          <c:yVal>
            <c:numRef>
              <c:f>AUX!$AC$434</c:f>
              <c:numCache>
                <c:formatCode>General</c:formatCode>
                <c:ptCount val="1"/>
                <c:pt idx="0">
                  <c:v>0</c:v>
                </c:pt>
              </c:numCache>
            </c:numRef>
          </c:yVal>
          <c:smooth val="0"/>
        </c:ser>
        <c:dLbls>
          <c:showLegendKey val="0"/>
          <c:showVal val="0"/>
          <c:showCatName val="0"/>
          <c:showSerName val="0"/>
          <c:showPercent val="0"/>
          <c:showBubbleSize val="0"/>
        </c:dLbls>
        <c:axId val="61193600"/>
        <c:axId val="61192064"/>
      </c:scatterChart>
      <c:catAx>
        <c:axId val="61180160"/>
        <c:scaling>
          <c:orientation val="minMax"/>
        </c:scaling>
        <c:delete val="1"/>
        <c:axPos val="l"/>
        <c:majorTickMark val="out"/>
        <c:minorTickMark val="none"/>
        <c:tickLblPos val="none"/>
        <c:crossAx val="61190528"/>
        <c:crosses val="autoZero"/>
        <c:auto val="1"/>
        <c:lblAlgn val="ctr"/>
        <c:lblOffset val="100"/>
        <c:noMultiLvlLbl val="0"/>
      </c:catAx>
      <c:valAx>
        <c:axId val="6119052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1180160"/>
        <c:crosses val="autoZero"/>
        <c:crossBetween val="between"/>
      </c:valAx>
      <c:valAx>
        <c:axId val="61192064"/>
        <c:scaling>
          <c:orientation val="minMax"/>
          <c:max val="0.5"/>
          <c:min val="-0.5"/>
        </c:scaling>
        <c:delete val="1"/>
        <c:axPos val="r"/>
        <c:numFmt formatCode="General" sourceLinked="1"/>
        <c:majorTickMark val="out"/>
        <c:minorTickMark val="none"/>
        <c:tickLblPos val="none"/>
        <c:crossAx val="61193600"/>
        <c:crosses val="max"/>
        <c:crossBetween val="midCat"/>
      </c:valAx>
      <c:valAx>
        <c:axId val="61193600"/>
        <c:scaling>
          <c:orientation val="minMax"/>
        </c:scaling>
        <c:delete val="1"/>
        <c:axPos val="b"/>
        <c:numFmt formatCode="0.0" sourceLinked="1"/>
        <c:majorTickMark val="out"/>
        <c:minorTickMark val="none"/>
        <c:tickLblPos val="none"/>
        <c:crossAx val="6119206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AUX!$AD$434</c:f>
              <c:strCache>
                <c:ptCount val="1"/>
                <c:pt idx="0">
                  <c:v>Mortalidade Perinatal</c:v>
                </c:pt>
              </c:strCache>
            </c:strRef>
          </c:cat>
          <c:val>
            <c:numRef>
              <c:f>AUX!$AD$460</c:f>
              <c:numCache>
                <c:formatCode>0.0</c:formatCode>
                <c:ptCount val="1"/>
                <c:pt idx="0">
                  <c:v>50.010944725429454</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AUX!$AD$434</c:f>
              <c:strCache>
                <c:ptCount val="1"/>
                <c:pt idx="0">
                  <c:v>Mortalidade Perinatal</c:v>
                </c:pt>
              </c:strCache>
            </c:strRef>
          </c:cat>
          <c:val>
            <c:numRef>
              <c:f>AUX!$AD$461</c:f>
              <c:numCache>
                <c:formatCode>0.0</c:formatCode>
                <c:ptCount val="1"/>
                <c:pt idx="0">
                  <c:v>8.8722150868650047</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AUX!$AD$434</c:f>
              <c:strCache>
                <c:ptCount val="1"/>
                <c:pt idx="0">
                  <c:v>Mortalidade Perinatal</c:v>
                </c:pt>
              </c:strCache>
            </c:strRef>
          </c:cat>
          <c:val>
            <c:numRef>
              <c:f>AUX!$AD$462</c:f>
              <c:numCache>
                <c:formatCode>0.0</c:formatCode>
                <c:ptCount val="1"/>
                <c:pt idx="0">
                  <c:v>14.792799245168759</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AUX!$AD$434</c:f>
              <c:strCache>
                <c:ptCount val="1"/>
                <c:pt idx="0">
                  <c:v>Mortalidade Perinatal</c:v>
                </c:pt>
              </c:strCache>
            </c:strRef>
          </c:cat>
          <c:val>
            <c:numRef>
              <c:f>AUX!$AD$464</c:f>
              <c:numCache>
                <c:formatCode>0.0</c:formatCode>
                <c:ptCount val="1"/>
                <c:pt idx="0">
                  <c:v>26.324040942536783</c:v>
                </c:pt>
              </c:numCache>
            </c:numRef>
          </c:val>
        </c:ser>
        <c:dLbls>
          <c:showLegendKey val="0"/>
          <c:showVal val="0"/>
          <c:showCatName val="0"/>
          <c:showSerName val="0"/>
          <c:showPercent val="0"/>
          <c:showBubbleSize val="0"/>
        </c:dLbls>
        <c:gapWidth val="0"/>
        <c:overlap val="100"/>
        <c:axId val="61251968"/>
        <c:axId val="61253888"/>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AUX!$AD$456</c:f>
              <c:numCache>
                <c:formatCode>0.0</c:formatCode>
                <c:ptCount val="1"/>
                <c:pt idx="0">
                  <c:v>40.423258481607171</c:v>
                </c:pt>
              </c:numCache>
            </c:numRef>
          </c:xVal>
          <c:yVal>
            <c:numRef>
              <c:f>AUX!$AD$434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AUX!$AD$458</c:f>
              <c:numCache>
                <c:formatCode>0.0</c:formatCode>
                <c:ptCount val="1"/>
                <c:pt idx="0">
                  <c:v>29.709075362624795</c:v>
                </c:pt>
              </c:numCache>
            </c:numRef>
          </c:xVal>
          <c:yVal>
            <c:numRef>
              <c:f>AUX!$AD$434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AUX!$AD$457</c:f>
              <c:numCache>
                <c:formatCode>0.0</c:formatCode>
                <c:ptCount val="1"/>
                <c:pt idx="0">
                  <c:v>58.766645135106025</c:v>
                </c:pt>
              </c:numCache>
            </c:numRef>
          </c:xVal>
          <c:yVal>
            <c:numRef>
              <c:f>AUX!$AD$434</c:f>
              <c:numCache>
                <c:formatCode>General</c:formatCode>
                <c:ptCount val="1"/>
                <c:pt idx="0">
                  <c:v>0</c:v>
                </c:pt>
              </c:numCache>
            </c:numRef>
          </c:yVal>
          <c:smooth val="0"/>
        </c:ser>
        <c:dLbls>
          <c:showLegendKey val="0"/>
          <c:showVal val="0"/>
          <c:showCatName val="0"/>
          <c:showSerName val="0"/>
          <c:showPercent val="0"/>
          <c:showBubbleSize val="0"/>
        </c:dLbls>
        <c:axId val="61261312"/>
        <c:axId val="61259776"/>
      </c:scatterChart>
      <c:catAx>
        <c:axId val="61251968"/>
        <c:scaling>
          <c:orientation val="minMax"/>
        </c:scaling>
        <c:delete val="1"/>
        <c:axPos val="l"/>
        <c:majorTickMark val="out"/>
        <c:minorTickMark val="none"/>
        <c:tickLblPos val="none"/>
        <c:crossAx val="61253888"/>
        <c:crosses val="autoZero"/>
        <c:auto val="1"/>
        <c:lblAlgn val="ctr"/>
        <c:lblOffset val="100"/>
        <c:noMultiLvlLbl val="0"/>
      </c:catAx>
      <c:valAx>
        <c:axId val="6125388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1251968"/>
        <c:crosses val="autoZero"/>
        <c:crossBetween val="between"/>
      </c:valAx>
      <c:valAx>
        <c:axId val="61259776"/>
        <c:scaling>
          <c:orientation val="minMax"/>
          <c:max val="0.5"/>
          <c:min val="-0.5"/>
        </c:scaling>
        <c:delete val="1"/>
        <c:axPos val="r"/>
        <c:numFmt formatCode="General" sourceLinked="1"/>
        <c:majorTickMark val="out"/>
        <c:minorTickMark val="none"/>
        <c:tickLblPos val="none"/>
        <c:crossAx val="61261312"/>
        <c:crosses val="max"/>
        <c:crossBetween val="midCat"/>
      </c:valAx>
      <c:valAx>
        <c:axId val="61261312"/>
        <c:scaling>
          <c:orientation val="minMax"/>
        </c:scaling>
        <c:delete val="1"/>
        <c:axPos val="b"/>
        <c:numFmt formatCode="0.0" sourceLinked="1"/>
        <c:majorTickMark val="out"/>
        <c:minorTickMark val="none"/>
        <c:tickLblPos val="none"/>
        <c:crossAx val="612597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AUX!$AE$434</c:f>
              <c:strCache>
                <c:ptCount val="1"/>
                <c:pt idx="0">
                  <c:v>TMTBM_H</c:v>
                </c:pt>
              </c:strCache>
            </c:strRef>
          </c:cat>
          <c:val>
            <c:numRef>
              <c:f>AUX!$AE$460</c:f>
              <c:numCache>
                <c:formatCode>0.0</c:formatCode>
                <c:ptCount val="1"/>
                <c:pt idx="0">
                  <c:v>37.42979835469874</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AUX!$AE$434</c:f>
              <c:strCache>
                <c:ptCount val="1"/>
                <c:pt idx="0">
                  <c:v>TMTBM_H</c:v>
                </c:pt>
              </c:strCache>
            </c:strRef>
          </c:cat>
          <c:val>
            <c:numRef>
              <c:f>AUX!$AE$461</c:f>
              <c:numCache>
                <c:formatCode>0.0</c:formatCode>
                <c:ptCount val="1"/>
                <c:pt idx="0">
                  <c:v>12.217311844245998</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AUX!$AE$434</c:f>
              <c:strCache>
                <c:ptCount val="1"/>
                <c:pt idx="0">
                  <c:v>TMTBM_H</c:v>
                </c:pt>
              </c:strCache>
            </c:strRef>
          </c:cat>
          <c:val>
            <c:numRef>
              <c:f>AUX!$AE$462</c:f>
              <c:numCache>
                <c:formatCode>0.0</c:formatCode>
                <c:ptCount val="1"/>
                <c:pt idx="0">
                  <c:v>22.526984295158677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AUX!$AE$434</c:f>
              <c:strCache>
                <c:ptCount val="1"/>
                <c:pt idx="0">
                  <c:v>TMTBM_H</c:v>
                </c:pt>
              </c:strCache>
            </c:strRef>
          </c:cat>
          <c:val>
            <c:numRef>
              <c:f>AUX!$AE$464</c:f>
              <c:numCache>
                <c:formatCode>0.0</c:formatCode>
                <c:ptCount val="1"/>
                <c:pt idx="0">
                  <c:v>27.825905505896586</c:v>
                </c:pt>
              </c:numCache>
            </c:numRef>
          </c:val>
        </c:ser>
        <c:dLbls>
          <c:showLegendKey val="0"/>
          <c:showVal val="0"/>
          <c:showCatName val="0"/>
          <c:showSerName val="0"/>
          <c:showPercent val="0"/>
          <c:showBubbleSize val="0"/>
        </c:dLbls>
        <c:gapWidth val="0"/>
        <c:overlap val="100"/>
        <c:axId val="61389056"/>
        <c:axId val="61395328"/>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AUX!$AE$456</c:f>
              <c:numCache>
                <c:formatCode>0.0</c:formatCode>
                <c:ptCount val="1"/>
                <c:pt idx="0">
                  <c:v>110</c:v>
                </c:pt>
              </c:numCache>
            </c:numRef>
          </c:xVal>
          <c:yVal>
            <c:numRef>
              <c:f>AUX!$AE$434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AUX!$AE$458</c:f>
              <c:numCache>
                <c:formatCode>0.0</c:formatCode>
                <c:ptCount val="1"/>
                <c:pt idx="0">
                  <c:v>50.310547030830655</c:v>
                </c:pt>
              </c:numCache>
            </c:numRef>
          </c:xVal>
          <c:yVal>
            <c:numRef>
              <c:f>AUX!$AE$434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AUX!$AE$457</c:f>
              <c:numCache>
                <c:formatCode>0.0</c:formatCode>
                <c:ptCount val="1"/>
                <c:pt idx="0">
                  <c:v>51.063210137865653</c:v>
                </c:pt>
              </c:numCache>
            </c:numRef>
          </c:xVal>
          <c:yVal>
            <c:numRef>
              <c:f>AUX!$AE$434</c:f>
              <c:numCache>
                <c:formatCode>General</c:formatCode>
                <c:ptCount val="1"/>
                <c:pt idx="0">
                  <c:v>0</c:v>
                </c:pt>
              </c:numCache>
            </c:numRef>
          </c:yVal>
          <c:smooth val="0"/>
        </c:ser>
        <c:dLbls>
          <c:showLegendKey val="0"/>
          <c:showVal val="0"/>
          <c:showCatName val="0"/>
          <c:showSerName val="0"/>
          <c:showPercent val="0"/>
          <c:showBubbleSize val="0"/>
        </c:dLbls>
        <c:axId val="61398400"/>
        <c:axId val="61396864"/>
      </c:scatterChart>
      <c:catAx>
        <c:axId val="61389056"/>
        <c:scaling>
          <c:orientation val="minMax"/>
        </c:scaling>
        <c:delete val="1"/>
        <c:axPos val="l"/>
        <c:majorTickMark val="out"/>
        <c:minorTickMark val="none"/>
        <c:tickLblPos val="none"/>
        <c:crossAx val="61395328"/>
        <c:crosses val="autoZero"/>
        <c:auto val="1"/>
        <c:lblAlgn val="ctr"/>
        <c:lblOffset val="100"/>
        <c:noMultiLvlLbl val="0"/>
      </c:catAx>
      <c:valAx>
        <c:axId val="6139532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1389056"/>
        <c:crosses val="autoZero"/>
        <c:crossBetween val="between"/>
      </c:valAx>
      <c:valAx>
        <c:axId val="61396864"/>
        <c:scaling>
          <c:orientation val="minMax"/>
          <c:max val="0.5"/>
          <c:min val="-0.5"/>
        </c:scaling>
        <c:delete val="1"/>
        <c:axPos val="r"/>
        <c:numFmt formatCode="General" sourceLinked="1"/>
        <c:majorTickMark val="out"/>
        <c:minorTickMark val="none"/>
        <c:tickLblPos val="none"/>
        <c:crossAx val="61398400"/>
        <c:crosses val="max"/>
        <c:crossBetween val="midCat"/>
      </c:valAx>
      <c:valAx>
        <c:axId val="61398400"/>
        <c:scaling>
          <c:orientation val="minMax"/>
        </c:scaling>
        <c:delete val="1"/>
        <c:axPos val="b"/>
        <c:numFmt formatCode="0.0" sourceLinked="1"/>
        <c:majorTickMark val="out"/>
        <c:minorTickMark val="none"/>
        <c:tickLblPos val="none"/>
        <c:crossAx val="6139686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AUX!$AF$434</c:f>
              <c:strCache>
                <c:ptCount val="1"/>
                <c:pt idx="0">
                  <c:v>TMTBP_M</c:v>
                </c:pt>
              </c:strCache>
            </c:strRef>
          </c:cat>
          <c:val>
            <c:numRef>
              <c:f>AUX!$AF$460</c:f>
              <c:numCache>
                <c:formatCode>0.0</c:formatCode>
                <c:ptCount val="1"/>
                <c:pt idx="0">
                  <c:v>50.926974177213488</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AUX!$AF$434</c:f>
              <c:strCache>
                <c:ptCount val="1"/>
                <c:pt idx="0">
                  <c:v>TMTBP_M</c:v>
                </c:pt>
              </c:strCache>
            </c:strRef>
          </c:cat>
          <c:val>
            <c:numRef>
              <c:f>AUX!$AF$461</c:f>
              <c:numCache>
                <c:formatCode>0.0</c:formatCode>
                <c:ptCount val="1"/>
                <c:pt idx="0">
                  <c:v>17.030009270700411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AUX!$AF$434</c:f>
              <c:strCache>
                <c:ptCount val="1"/>
                <c:pt idx="0">
                  <c:v>TMTBP_M</c:v>
                </c:pt>
              </c:strCache>
            </c:strRef>
          </c:cat>
          <c:val>
            <c:numRef>
              <c:f>AUX!$AF$462</c:f>
              <c:numCache>
                <c:formatCode>0.0</c:formatCode>
                <c:ptCount val="1"/>
                <c:pt idx="0">
                  <c:v>11.670482651564868</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AUX!$AF$434</c:f>
              <c:strCache>
                <c:ptCount val="1"/>
                <c:pt idx="0">
                  <c:v>TMTBP_M</c:v>
                </c:pt>
              </c:strCache>
            </c:strRef>
          </c:cat>
          <c:val>
            <c:numRef>
              <c:f>AUX!$AF$464</c:f>
              <c:numCache>
                <c:formatCode>0.0</c:formatCode>
                <c:ptCount val="1"/>
                <c:pt idx="0">
                  <c:v>20.372533900521233</c:v>
                </c:pt>
              </c:numCache>
            </c:numRef>
          </c:val>
        </c:ser>
        <c:dLbls>
          <c:showLegendKey val="0"/>
          <c:showVal val="0"/>
          <c:showCatName val="0"/>
          <c:showSerName val="0"/>
          <c:showPercent val="0"/>
          <c:showBubbleSize val="0"/>
        </c:dLbls>
        <c:gapWidth val="0"/>
        <c:overlap val="100"/>
        <c:axId val="61424000"/>
        <c:axId val="61425920"/>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AUX!$AF$456</c:f>
              <c:numCache>
                <c:formatCode>0.0</c:formatCode>
                <c:ptCount val="1"/>
                <c:pt idx="0">
                  <c:v>110</c:v>
                </c:pt>
              </c:numCache>
            </c:numRef>
          </c:xVal>
          <c:yVal>
            <c:numRef>
              <c:f>AUX!$AF$434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AUX!$AF$458</c:f>
              <c:numCache>
                <c:formatCode>0.0</c:formatCode>
                <c:ptCount val="1"/>
                <c:pt idx="0">
                  <c:v>81.23440741661814</c:v>
                </c:pt>
              </c:numCache>
            </c:numRef>
          </c:xVal>
          <c:yVal>
            <c:numRef>
              <c:f>AUX!$AF$434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AUX!$AF$457</c:f>
              <c:numCache>
                <c:formatCode>0.0</c:formatCode>
                <c:ptCount val="1"/>
                <c:pt idx="0">
                  <c:v>60.243880317796297</c:v>
                </c:pt>
              </c:numCache>
            </c:numRef>
          </c:xVal>
          <c:yVal>
            <c:numRef>
              <c:f>AUX!$AF$434</c:f>
              <c:numCache>
                <c:formatCode>General</c:formatCode>
                <c:ptCount val="1"/>
                <c:pt idx="0">
                  <c:v>0</c:v>
                </c:pt>
              </c:numCache>
            </c:numRef>
          </c:yVal>
          <c:smooth val="0"/>
        </c:ser>
        <c:dLbls>
          <c:showLegendKey val="0"/>
          <c:showVal val="0"/>
          <c:showCatName val="0"/>
          <c:showSerName val="0"/>
          <c:showPercent val="0"/>
          <c:showBubbleSize val="0"/>
        </c:dLbls>
        <c:axId val="61449728"/>
        <c:axId val="61448192"/>
      </c:scatterChart>
      <c:catAx>
        <c:axId val="61424000"/>
        <c:scaling>
          <c:orientation val="minMax"/>
        </c:scaling>
        <c:delete val="1"/>
        <c:axPos val="l"/>
        <c:majorTickMark val="out"/>
        <c:minorTickMark val="none"/>
        <c:tickLblPos val="none"/>
        <c:crossAx val="61425920"/>
        <c:crosses val="autoZero"/>
        <c:auto val="1"/>
        <c:lblAlgn val="ctr"/>
        <c:lblOffset val="100"/>
        <c:noMultiLvlLbl val="0"/>
      </c:catAx>
      <c:valAx>
        <c:axId val="6142592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1424000"/>
        <c:crosses val="autoZero"/>
        <c:crossBetween val="between"/>
      </c:valAx>
      <c:valAx>
        <c:axId val="61448192"/>
        <c:scaling>
          <c:orientation val="minMax"/>
          <c:max val="0.5"/>
          <c:min val="-0.5"/>
        </c:scaling>
        <c:delete val="1"/>
        <c:axPos val="r"/>
        <c:numFmt formatCode="General" sourceLinked="1"/>
        <c:majorTickMark val="out"/>
        <c:minorTickMark val="none"/>
        <c:tickLblPos val="none"/>
        <c:crossAx val="61449728"/>
        <c:crosses val="max"/>
        <c:crossBetween val="midCat"/>
      </c:valAx>
      <c:valAx>
        <c:axId val="61449728"/>
        <c:scaling>
          <c:orientation val="minMax"/>
        </c:scaling>
        <c:delete val="1"/>
        <c:axPos val="b"/>
        <c:numFmt formatCode="0.0" sourceLinked="1"/>
        <c:majorTickMark val="out"/>
        <c:minorTickMark val="none"/>
        <c:tickLblPos val="none"/>
        <c:crossAx val="6144819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AUX!$A$57</c:f>
              <c:strCache>
                <c:ptCount val="1"/>
                <c:pt idx="0">
                  <c:v>Continente</c:v>
                </c:pt>
              </c:strCache>
            </c:strRef>
          </c:tx>
          <c:spPr>
            <a:ln w="19050">
              <a:solidFill>
                <a:srgbClr val="FF0000"/>
              </a:solidFill>
            </a:ln>
          </c:spPr>
          <c:marker>
            <c:symbol val="none"/>
          </c:marker>
          <c:cat>
            <c:numRef>
              <c:f>AUX!$B$56:$W$56</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AUX!$B$57:$W$57</c:f>
              <c:numCache>
                <c:formatCode>0.0</c:formatCode>
                <c:ptCount val="22"/>
                <c:pt idx="0">
                  <c:v>21.002520351147631</c:v>
                </c:pt>
                <c:pt idx="1">
                  <c:v>21.361454816612781</c:v>
                </c:pt>
                <c:pt idx="2">
                  <c:v>21.727291736746885</c:v>
                </c:pt>
                <c:pt idx="3">
                  <c:v>22.09786663994818</c:v>
                </c:pt>
                <c:pt idx="4">
                  <c:v>22.496027962400884</c:v>
                </c:pt>
                <c:pt idx="5">
                  <c:v>22.864802899250847</c:v>
                </c:pt>
                <c:pt idx="6">
                  <c:v>23.281722326487397</c:v>
                </c:pt>
                <c:pt idx="7">
                  <c:v>23.645446706807451</c:v>
                </c:pt>
                <c:pt idx="8">
                  <c:v>23.943924596091094</c:v>
                </c:pt>
                <c:pt idx="9">
                  <c:v>24.433045153175424</c:v>
                </c:pt>
                <c:pt idx="10">
                  <c:v>24.849498041828422</c:v>
                </c:pt>
                <c:pt idx="11">
                  <c:v>25.189681176405625</c:v>
                </c:pt>
                <c:pt idx="12">
                  <c:v>25.553787928881768</c:v>
                </c:pt>
                <c:pt idx="13">
                  <c:v>26.017219119403883</c:v>
                </c:pt>
                <c:pt idx="14">
                  <c:v>26.331565505111428</c:v>
                </c:pt>
                <c:pt idx="15">
                  <c:v>26.643094695678155</c:v>
                </c:pt>
                <c:pt idx="16">
                  <c:v>26.945209706789331</c:v>
                </c:pt>
                <c:pt idx="17">
                  <c:v>27.388748508247879</c:v>
                </c:pt>
                <c:pt idx="18">
                  <c:v>27.904490901204731</c:v>
                </c:pt>
                <c:pt idx="19">
                  <c:v>28.692003564717481</c:v>
                </c:pt>
                <c:pt idx="20">
                  <c:v>29.320412443519029</c:v>
                </c:pt>
                <c:pt idx="21">
                  <c:v>29.953087379850245</c:v>
                </c:pt>
              </c:numCache>
            </c:numRef>
          </c:val>
          <c:smooth val="0"/>
        </c:ser>
        <c:ser>
          <c:idx val="2"/>
          <c:order val="1"/>
          <c:tx>
            <c:strRef>
              <c:f>AUX!$A$58</c:f>
              <c:strCache>
                <c:ptCount val="1"/>
                <c:pt idx="0">
                  <c:v>ARS Alentejo</c:v>
                </c:pt>
              </c:strCache>
            </c:strRef>
          </c:tx>
          <c:spPr>
            <a:ln w="19050">
              <a:solidFill>
                <a:schemeClr val="tx2"/>
              </a:solidFill>
            </a:ln>
          </c:spPr>
          <c:marker>
            <c:symbol val="none"/>
          </c:marker>
          <c:cat>
            <c:numRef>
              <c:f>AUX!$B$56:$W$56</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AUX!$B$58:$W$58</c:f>
              <c:numCache>
                <c:formatCode>0.0</c:formatCode>
                <c:ptCount val="22"/>
                <c:pt idx="0">
                  <c:v>31.513483890774602</c:v>
                </c:pt>
                <c:pt idx="1">
                  <c:v>32.070581399028271</c:v>
                </c:pt>
                <c:pt idx="2">
                  <c:v>32.582582582582582</c:v>
                </c:pt>
                <c:pt idx="3">
                  <c:v>33.204940702877252</c:v>
                </c:pt>
                <c:pt idx="4">
                  <c:v>33.743483460471161</c:v>
                </c:pt>
                <c:pt idx="5">
                  <c:v>34.324325899674754</c:v>
                </c:pt>
                <c:pt idx="6">
                  <c:v>35.007606342519452</c:v>
                </c:pt>
                <c:pt idx="7">
                  <c:v>35.641874524480272</c:v>
                </c:pt>
                <c:pt idx="8">
                  <c:v>36.18994265158998</c:v>
                </c:pt>
                <c:pt idx="9">
                  <c:v>37.326954639518569</c:v>
                </c:pt>
                <c:pt idx="10">
                  <c:v>38.033771667662883</c:v>
                </c:pt>
                <c:pt idx="11">
                  <c:v>38.465513408281112</c:v>
                </c:pt>
                <c:pt idx="12">
                  <c:v>38.703759116696737</c:v>
                </c:pt>
                <c:pt idx="13">
                  <c:v>39.238745266131687</c:v>
                </c:pt>
                <c:pt idx="14">
                  <c:v>39.377249544347613</c:v>
                </c:pt>
                <c:pt idx="15">
                  <c:v>39.377450317696358</c:v>
                </c:pt>
                <c:pt idx="16">
                  <c:v>39.273783990336021</c:v>
                </c:pt>
                <c:pt idx="17">
                  <c:v>39.241047634393937</c:v>
                </c:pt>
                <c:pt idx="18">
                  <c:v>39.444378554173248</c:v>
                </c:pt>
                <c:pt idx="19">
                  <c:v>39.629744954284256</c:v>
                </c:pt>
                <c:pt idx="20">
                  <c:v>39.629534573498987</c:v>
                </c:pt>
                <c:pt idx="21">
                  <c:v>39.792206960586554</c:v>
                </c:pt>
              </c:numCache>
            </c:numRef>
          </c:val>
          <c:smooth val="0"/>
        </c:ser>
        <c:ser>
          <c:idx val="3"/>
          <c:order val="2"/>
          <c:tx>
            <c:strRef>
              <c:f>AUX!$A$59</c:f>
              <c:strCache>
                <c:ptCount val="1"/>
                <c:pt idx="0">
                  <c:v>ULS Norte Alentejano</c:v>
                </c:pt>
              </c:strCache>
            </c:strRef>
          </c:tx>
          <c:spPr>
            <a:ln w="38100">
              <a:solidFill>
                <a:srgbClr val="008080"/>
              </a:solidFill>
            </a:ln>
          </c:spPr>
          <c:marker>
            <c:symbol val="none"/>
          </c:marker>
          <c:cat>
            <c:numRef>
              <c:f>AUX!$B$56:$W$56</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AUX!$B$59:$W$59</c:f>
              <c:numCache>
                <c:formatCode>0.0</c:formatCode>
                <c:ptCount val="22"/>
                <c:pt idx="0">
                  <c:v>36.142067154199246</c:v>
                </c:pt>
                <c:pt idx="1">
                  <c:v>36.763242823517992</c:v>
                </c:pt>
                <c:pt idx="2">
                  <c:v>37.504746273409843</c:v>
                </c:pt>
                <c:pt idx="3">
                  <c:v>38.191153238546605</c:v>
                </c:pt>
                <c:pt idx="4">
                  <c:v>38.87251793551917</c:v>
                </c:pt>
                <c:pt idx="5">
                  <c:v>39.494239039129397</c:v>
                </c:pt>
                <c:pt idx="6">
                  <c:v>40.203462656388226</c:v>
                </c:pt>
                <c:pt idx="7">
                  <c:v>41.011071333019075</c:v>
                </c:pt>
                <c:pt idx="8">
                  <c:v>41.63264258018129</c:v>
                </c:pt>
                <c:pt idx="9">
                  <c:v>42.95711442656642</c:v>
                </c:pt>
                <c:pt idx="10">
                  <c:v>43.438440402983119</c:v>
                </c:pt>
                <c:pt idx="11">
                  <c:v>43.81381500072461</c:v>
                </c:pt>
                <c:pt idx="12">
                  <c:v>44.098569833590304</c:v>
                </c:pt>
                <c:pt idx="13">
                  <c:v>44.467355792405336</c:v>
                </c:pt>
                <c:pt idx="14">
                  <c:v>44.276495709224157</c:v>
                </c:pt>
                <c:pt idx="15">
                  <c:v>44.134032886196451</c:v>
                </c:pt>
                <c:pt idx="16">
                  <c:v>43.963760832359895</c:v>
                </c:pt>
                <c:pt idx="17">
                  <c:v>43.692089354675836</c:v>
                </c:pt>
                <c:pt idx="18">
                  <c:v>43.699212143711584</c:v>
                </c:pt>
                <c:pt idx="19">
                  <c:v>43.710997087782552</c:v>
                </c:pt>
                <c:pt idx="20">
                  <c:v>43.590677859214935</c:v>
                </c:pt>
                <c:pt idx="21">
                  <c:v>43.5235513673843</c:v>
                </c:pt>
              </c:numCache>
            </c:numRef>
          </c:val>
          <c:smooth val="0"/>
        </c:ser>
        <c:dLbls>
          <c:showLegendKey val="0"/>
          <c:showVal val="0"/>
          <c:showCatName val="0"/>
          <c:showSerName val="0"/>
          <c:showPercent val="0"/>
          <c:showBubbleSize val="0"/>
        </c:dLbls>
        <c:marker val="1"/>
        <c:smooth val="0"/>
        <c:axId val="194017920"/>
        <c:axId val="194023808"/>
      </c:lineChart>
      <c:catAx>
        <c:axId val="194017920"/>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4023808"/>
        <c:crosses val="autoZero"/>
        <c:auto val="1"/>
        <c:lblAlgn val="ctr"/>
        <c:lblOffset val="100"/>
        <c:tickLblSkip val="2"/>
        <c:tickMarkSkip val="1"/>
        <c:noMultiLvlLbl val="0"/>
      </c:catAx>
      <c:valAx>
        <c:axId val="194023808"/>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4017920"/>
        <c:crosses val="autoZero"/>
        <c:crossBetween val="between"/>
      </c:valAx>
    </c:plotArea>
    <c:legend>
      <c:legendPos val="b"/>
      <c:layout>
        <c:manualLayout>
          <c:xMode val="edge"/>
          <c:yMode val="edge"/>
          <c:x val="1.4246498599439775E-2"/>
          <c:y val="0.92349344506743858"/>
          <c:w val="0.97150676937441638"/>
          <c:h val="5.938559404212803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AUX!$AG$434</c:f>
              <c:strCache>
                <c:ptCount val="1"/>
                <c:pt idx="0">
                  <c:v>TME_H</c:v>
                </c:pt>
              </c:strCache>
            </c:strRef>
          </c:cat>
          <c:val>
            <c:numRef>
              <c:f>AUX!$AG$460</c:f>
              <c:numCache>
                <c:formatCode>0.0</c:formatCode>
                <c:ptCount val="1"/>
                <c:pt idx="0">
                  <c:v>68.249670466139349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AUX!$AG$434</c:f>
              <c:strCache>
                <c:ptCount val="1"/>
                <c:pt idx="0">
                  <c:v>TME_H</c:v>
                </c:pt>
              </c:strCache>
            </c:strRef>
          </c:cat>
          <c:val>
            <c:numRef>
              <c:f>AUX!$AG$461</c:f>
              <c:numCache>
                <c:formatCode>0.0</c:formatCode>
                <c:ptCount val="1"/>
                <c:pt idx="0">
                  <c:v>8.223960703463149</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AUX!$AG$434</c:f>
              <c:strCache>
                <c:ptCount val="1"/>
                <c:pt idx="0">
                  <c:v>TME_H</c:v>
                </c:pt>
              </c:strCache>
            </c:strRef>
          </c:cat>
          <c:val>
            <c:numRef>
              <c:f>AUX!$AG$462</c:f>
              <c:numCache>
                <c:formatCode>0.0</c:formatCode>
                <c:ptCount val="1"/>
                <c:pt idx="0">
                  <c:v>13.231088448240683</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AUX!$AG$434</c:f>
              <c:strCache>
                <c:ptCount val="1"/>
                <c:pt idx="0">
                  <c:v>TME_H</c:v>
                </c:pt>
              </c:strCache>
            </c:strRef>
          </c:cat>
          <c:val>
            <c:numRef>
              <c:f>AUX!$AG$464</c:f>
              <c:numCache>
                <c:formatCode>0.0</c:formatCode>
                <c:ptCount val="1"/>
                <c:pt idx="0">
                  <c:v>10.295280382156818</c:v>
                </c:pt>
              </c:numCache>
            </c:numRef>
          </c:val>
        </c:ser>
        <c:dLbls>
          <c:showLegendKey val="0"/>
          <c:showVal val="0"/>
          <c:showCatName val="0"/>
          <c:showSerName val="0"/>
          <c:showPercent val="0"/>
          <c:showBubbleSize val="0"/>
        </c:dLbls>
        <c:gapWidth val="0"/>
        <c:overlap val="100"/>
        <c:axId val="61753600"/>
        <c:axId val="61763968"/>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AUX!$AG$456</c:f>
              <c:numCache>
                <c:formatCode>0.0</c:formatCode>
                <c:ptCount val="1"/>
                <c:pt idx="0">
                  <c:v>110</c:v>
                </c:pt>
              </c:numCache>
            </c:numRef>
          </c:xVal>
          <c:yVal>
            <c:numRef>
              <c:f>AUX!$AG$434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AUX!$AG$458</c:f>
              <c:numCache>
                <c:formatCode>0.0</c:formatCode>
                <c:ptCount val="1"/>
                <c:pt idx="0">
                  <c:v>85.515787729464265</c:v>
                </c:pt>
              </c:numCache>
            </c:numRef>
          </c:xVal>
          <c:yVal>
            <c:numRef>
              <c:f>AUX!$AG$434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AUX!$AG$457</c:f>
              <c:numCache>
                <c:formatCode>0.0</c:formatCode>
                <c:ptCount val="1"/>
                <c:pt idx="0">
                  <c:v>76.716056524653837</c:v>
                </c:pt>
              </c:numCache>
            </c:numRef>
          </c:xVal>
          <c:yVal>
            <c:numRef>
              <c:f>AUX!$AG$434</c:f>
              <c:numCache>
                <c:formatCode>General</c:formatCode>
                <c:ptCount val="1"/>
                <c:pt idx="0">
                  <c:v>0</c:v>
                </c:pt>
              </c:numCache>
            </c:numRef>
          </c:yVal>
          <c:smooth val="0"/>
        </c:ser>
        <c:dLbls>
          <c:showLegendKey val="0"/>
          <c:showVal val="0"/>
          <c:showCatName val="0"/>
          <c:showSerName val="0"/>
          <c:showPercent val="0"/>
          <c:showBubbleSize val="0"/>
        </c:dLbls>
        <c:axId val="61767040"/>
        <c:axId val="61765504"/>
      </c:scatterChart>
      <c:catAx>
        <c:axId val="61753600"/>
        <c:scaling>
          <c:orientation val="minMax"/>
        </c:scaling>
        <c:delete val="1"/>
        <c:axPos val="l"/>
        <c:majorTickMark val="out"/>
        <c:minorTickMark val="none"/>
        <c:tickLblPos val="none"/>
        <c:crossAx val="61763968"/>
        <c:crosses val="autoZero"/>
        <c:auto val="1"/>
        <c:lblAlgn val="ctr"/>
        <c:lblOffset val="100"/>
        <c:noMultiLvlLbl val="0"/>
      </c:catAx>
      <c:valAx>
        <c:axId val="6176396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1753600"/>
        <c:crosses val="autoZero"/>
        <c:crossBetween val="between"/>
      </c:valAx>
      <c:valAx>
        <c:axId val="61765504"/>
        <c:scaling>
          <c:orientation val="minMax"/>
          <c:max val="0.5"/>
          <c:min val="-0.5"/>
        </c:scaling>
        <c:delete val="1"/>
        <c:axPos val="r"/>
        <c:numFmt formatCode="General" sourceLinked="1"/>
        <c:majorTickMark val="out"/>
        <c:minorTickMark val="none"/>
        <c:tickLblPos val="none"/>
        <c:crossAx val="61767040"/>
        <c:crosses val="max"/>
        <c:crossBetween val="midCat"/>
      </c:valAx>
      <c:valAx>
        <c:axId val="61767040"/>
        <c:scaling>
          <c:orientation val="minMax"/>
        </c:scaling>
        <c:delete val="1"/>
        <c:axPos val="b"/>
        <c:numFmt formatCode="0.0" sourceLinked="1"/>
        <c:majorTickMark val="out"/>
        <c:minorTickMark val="none"/>
        <c:tickLblPos val="none"/>
        <c:crossAx val="6176550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AUX!$AH$434</c:f>
              <c:strCache>
                <c:ptCount val="1"/>
                <c:pt idx="0">
                  <c:v>TME_M</c:v>
                </c:pt>
              </c:strCache>
            </c:strRef>
          </c:cat>
          <c:val>
            <c:numRef>
              <c:f>AUX!$AH$460</c:f>
              <c:numCache>
                <c:formatCode>0.0</c:formatCode>
                <c:ptCount val="1"/>
                <c:pt idx="0">
                  <c:v>61.848198330420367</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AUX!$AH$434</c:f>
              <c:strCache>
                <c:ptCount val="1"/>
                <c:pt idx="0">
                  <c:v>TME_M</c:v>
                </c:pt>
              </c:strCache>
            </c:strRef>
          </c:cat>
          <c:val>
            <c:numRef>
              <c:f>AUX!$AH$461</c:f>
              <c:numCache>
                <c:formatCode>0.0</c:formatCode>
                <c:ptCount val="1"/>
                <c:pt idx="0">
                  <c:v>14.077113709046948</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AUX!$AH$434</c:f>
              <c:strCache>
                <c:ptCount val="1"/>
                <c:pt idx="0">
                  <c:v>TME_M</c:v>
                </c:pt>
              </c:strCache>
            </c:strRef>
          </c:cat>
          <c:val>
            <c:numRef>
              <c:f>AUX!$AH$462</c:f>
              <c:numCache>
                <c:formatCode>0.0</c:formatCode>
                <c:ptCount val="1"/>
                <c:pt idx="0">
                  <c:v>12.261216930911615</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AUX!$AH$434</c:f>
              <c:strCache>
                <c:ptCount val="1"/>
                <c:pt idx="0">
                  <c:v>TME_M</c:v>
                </c:pt>
              </c:strCache>
            </c:strRef>
          </c:cat>
          <c:val>
            <c:numRef>
              <c:f>AUX!$AH$464</c:f>
              <c:numCache>
                <c:formatCode>0.0</c:formatCode>
                <c:ptCount val="1"/>
                <c:pt idx="0">
                  <c:v>11.81347102962107</c:v>
                </c:pt>
              </c:numCache>
            </c:numRef>
          </c:val>
        </c:ser>
        <c:dLbls>
          <c:showLegendKey val="0"/>
          <c:showVal val="0"/>
          <c:showCatName val="0"/>
          <c:showSerName val="0"/>
          <c:showPercent val="0"/>
          <c:showBubbleSize val="0"/>
        </c:dLbls>
        <c:gapWidth val="0"/>
        <c:overlap val="100"/>
        <c:axId val="61563264"/>
        <c:axId val="61565184"/>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AUX!$AH$456</c:f>
              <c:numCache>
                <c:formatCode>0.0</c:formatCode>
                <c:ptCount val="1"/>
                <c:pt idx="0">
                  <c:v>110</c:v>
                </c:pt>
              </c:numCache>
            </c:numRef>
          </c:xVal>
          <c:yVal>
            <c:numRef>
              <c:f>AUX!$AH$434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AUX!$AH$458</c:f>
              <c:numCache>
                <c:formatCode>0.0</c:formatCode>
                <c:ptCount val="1"/>
                <c:pt idx="0">
                  <c:v>82.778480357744357</c:v>
                </c:pt>
              </c:numCache>
            </c:numRef>
          </c:xVal>
          <c:yVal>
            <c:numRef>
              <c:f>AUX!$AH$434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AUX!$AH$457</c:f>
              <c:numCache>
                <c:formatCode>0.0</c:formatCode>
                <c:ptCount val="1"/>
                <c:pt idx="0">
                  <c:v>74.408771250757994</c:v>
                </c:pt>
              </c:numCache>
            </c:numRef>
          </c:xVal>
          <c:yVal>
            <c:numRef>
              <c:f>AUX!$AH$434</c:f>
              <c:numCache>
                <c:formatCode>General</c:formatCode>
                <c:ptCount val="1"/>
                <c:pt idx="0">
                  <c:v>0</c:v>
                </c:pt>
              </c:numCache>
            </c:numRef>
          </c:yVal>
          <c:smooth val="0"/>
        </c:ser>
        <c:dLbls>
          <c:showLegendKey val="0"/>
          <c:showVal val="0"/>
          <c:showCatName val="0"/>
          <c:showSerName val="0"/>
          <c:showPercent val="0"/>
          <c:showBubbleSize val="0"/>
        </c:dLbls>
        <c:axId val="61568512"/>
        <c:axId val="61566976"/>
      </c:scatterChart>
      <c:catAx>
        <c:axId val="61563264"/>
        <c:scaling>
          <c:orientation val="minMax"/>
        </c:scaling>
        <c:delete val="1"/>
        <c:axPos val="l"/>
        <c:majorTickMark val="out"/>
        <c:minorTickMark val="none"/>
        <c:tickLblPos val="none"/>
        <c:crossAx val="61565184"/>
        <c:crosses val="autoZero"/>
        <c:auto val="1"/>
        <c:lblAlgn val="ctr"/>
        <c:lblOffset val="100"/>
        <c:noMultiLvlLbl val="0"/>
      </c:catAx>
      <c:valAx>
        <c:axId val="6156518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1563264"/>
        <c:crosses val="autoZero"/>
        <c:crossBetween val="between"/>
      </c:valAx>
      <c:valAx>
        <c:axId val="61566976"/>
        <c:scaling>
          <c:orientation val="minMax"/>
          <c:max val="0.5"/>
          <c:min val="-0.5"/>
        </c:scaling>
        <c:delete val="1"/>
        <c:axPos val="r"/>
        <c:numFmt formatCode="General" sourceLinked="1"/>
        <c:majorTickMark val="out"/>
        <c:minorTickMark val="none"/>
        <c:tickLblPos val="none"/>
        <c:crossAx val="61568512"/>
        <c:crosses val="max"/>
        <c:crossBetween val="midCat"/>
      </c:valAx>
      <c:valAx>
        <c:axId val="61568512"/>
        <c:scaling>
          <c:orientation val="minMax"/>
        </c:scaling>
        <c:delete val="1"/>
        <c:axPos val="b"/>
        <c:numFmt formatCode="0.0" sourceLinked="1"/>
        <c:majorTickMark val="out"/>
        <c:minorTickMark val="none"/>
        <c:tickLblPos val="none"/>
        <c:crossAx val="615669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AUX!$AI$434</c:f>
              <c:strCache>
                <c:ptCount val="1"/>
                <c:pt idx="0">
                  <c:v>TMMF</c:v>
                </c:pt>
              </c:strCache>
            </c:strRef>
          </c:cat>
          <c:val>
            <c:numRef>
              <c:f>AUX!$AI$460</c:f>
              <c:numCache>
                <c:formatCode>0.0</c:formatCode>
                <c:ptCount val="1"/>
                <c:pt idx="0">
                  <c:v>38.247137892429564</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AUX!$AI$434</c:f>
              <c:strCache>
                <c:ptCount val="1"/>
                <c:pt idx="0">
                  <c:v>TMMF</c:v>
                </c:pt>
              </c:strCache>
            </c:strRef>
          </c:cat>
          <c:val>
            <c:numRef>
              <c:f>AUX!$AI$461</c:f>
              <c:numCache>
                <c:formatCode>0.0</c:formatCode>
                <c:ptCount val="1"/>
                <c:pt idx="0">
                  <c:v>13.826339826088173</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AUX!$AI$434</c:f>
              <c:strCache>
                <c:ptCount val="1"/>
                <c:pt idx="0">
                  <c:v>TMMF</c:v>
                </c:pt>
              </c:strCache>
            </c:strRef>
          </c:cat>
          <c:val>
            <c:numRef>
              <c:f>AUX!$AI$462</c:f>
              <c:numCache>
                <c:formatCode>0.0</c:formatCode>
                <c:ptCount val="1"/>
                <c:pt idx="0">
                  <c:v>15.422622060776817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AUX!$AI$434</c:f>
              <c:strCache>
                <c:ptCount val="1"/>
                <c:pt idx="0">
                  <c:v>TMMF</c:v>
                </c:pt>
              </c:strCache>
            </c:strRef>
          </c:cat>
          <c:val>
            <c:numRef>
              <c:f>AUX!$AI$464</c:f>
              <c:numCache>
                <c:formatCode>0.0</c:formatCode>
                <c:ptCount val="1"/>
                <c:pt idx="0">
                  <c:v>32.503900220705447</c:v>
                </c:pt>
              </c:numCache>
            </c:numRef>
          </c:val>
        </c:ser>
        <c:dLbls>
          <c:showLegendKey val="0"/>
          <c:showVal val="0"/>
          <c:showCatName val="0"/>
          <c:showSerName val="0"/>
          <c:showPercent val="0"/>
          <c:showBubbleSize val="0"/>
        </c:dLbls>
        <c:gapWidth val="0"/>
        <c:overlap val="100"/>
        <c:axId val="61610240"/>
        <c:axId val="61624704"/>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AUX!$AI$456</c:f>
              <c:numCache>
                <c:formatCode>0.0</c:formatCode>
                <c:ptCount val="1"/>
                <c:pt idx="0">
                  <c:v>34.531354041452211</c:v>
                </c:pt>
              </c:numCache>
            </c:numRef>
          </c:xVal>
          <c:yVal>
            <c:numRef>
              <c:f>AUX!$AI$434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AUX!$AI$458</c:f>
              <c:numCache>
                <c:formatCode>0.0</c:formatCode>
                <c:ptCount val="1"/>
                <c:pt idx="0">
                  <c:v>50.800940682203034</c:v>
                </c:pt>
              </c:numCache>
            </c:numRef>
          </c:xVal>
          <c:yVal>
            <c:numRef>
              <c:f>AUX!$AI$434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AUX!$AI$457</c:f>
              <c:numCache>
                <c:formatCode>0.0</c:formatCode>
                <c:ptCount val="1"/>
                <c:pt idx="0">
                  <c:v>48.846899934380062</c:v>
                </c:pt>
              </c:numCache>
            </c:numRef>
          </c:xVal>
          <c:yVal>
            <c:numRef>
              <c:f>AUX!$AI$434</c:f>
              <c:numCache>
                <c:formatCode>General</c:formatCode>
                <c:ptCount val="1"/>
                <c:pt idx="0">
                  <c:v>0</c:v>
                </c:pt>
              </c:numCache>
            </c:numRef>
          </c:yVal>
          <c:smooth val="0"/>
        </c:ser>
        <c:dLbls>
          <c:showLegendKey val="0"/>
          <c:showVal val="0"/>
          <c:showCatName val="0"/>
          <c:showSerName val="0"/>
          <c:showPercent val="0"/>
          <c:showBubbleSize val="0"/>
        </c:dLbls>
        <c:axId val="61627776"/>
        <c:axId val="61626240"/>
      </c:scatterChart>
      <c:catAx>
        <c:axId val="61610240"/>
        <c:scaling>
          <c:orientation val="minMax"/>
        </c:scaling>
        <c:delete val="1"/>
        <c:axPos val="l"/>
        <c:majorTickMark val="out"/>
        <c:minorTickMark val="none"/>
        <c:tickLblPos val="none"/>
        <c:crossAx val="61624704"/>
        <c:crosses val="autoZero"/>
        <c:auto val="1"/>
        <c:lblAlgn val="ctr"/>
        <c:lblOffset val="100"/>
        <c:noMultiLvlLbl val="0"/>
      </c:catAx>
      <c:valAx>
        <c:axId val="6162470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1610240"/>
        <c:crosses val="autoZero"/>
        <c:crossBetween val="between"/>
      </c:valAx>
      <c:valAx>
        <c:axId val="61626240"/>
        <c:scaling>
          <c:orientation val="minMax"/>
          <c:max val="0.5"/>
          <c:min val="-0.5"/>
        </c:scaling>
        <c:delete val="1"/>
        <c:axPos val="r"/>
        <c:numFmt formatCode="General" sourceLinked="1"/>
        <c:majorTickMark val="out"/>
        <c:minorTickMark val="none"/>
        <c:tickLblPos val="none"/>
        <c:crossAx val="61627776"/>
        <c:crosses val="max"/>
        <c:crossBetween val="midCat"/>
      </c:valAx>
      <c:valAx>
        <c:axId val="61627776"/>
        <c:scaling>
          <c:orientation val="minMax"/>
        </c:scaling>
        <c:delete val="1"/>
        <c:axPos val="b"/>
        <c:numFmt formatCode="0.0" sourceLinked="1"/>
        <c:majorTickMark val="out"/>
        <c:minorTickMark val="none"/>
        <c:tickLblPos val="none"/>
        <c:crossAx val="6162624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AUX!$AJ$434</c:f>
              <c:strCache>
                <c:ptCount val="1"/>
                <c:pt idx="0">
                  <c:v>DIC_H</c:v>
                </c:pt>
              </c:strCache>
            </c:strRef>
          </c:cat>
          <c:val>
            <c:numRef>
              <c:f>AUX!$AJ$460</c:f>
              <c:numCache>
                <c:formatCode>0.0</c:formatCode>
                <c:ptCount val="1"/>
                <c:pt idx="0">
                  <c:v>52.001311718163869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AUX!$AJ$434</c:f>
              <c:strCache>
                <c:ptCount val="1"/>
                <c:pt idx="0">
                  <c:v>DIC_H</c:v>
                </c:pt>
              </c:strCache>
            </c:strRef>
          </c:cat>
          <c:val>
            <c:numRef>
              <c:f>AUX!$AJ$461</c:f>
              <c:numCache>
                <c:formatCode>0.0</c:formatCode>
                <c:ptCount val="1"/>
                <c:pt idx="0">
                  <c:v>25.817535164691499</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AUX!$AJ$434</c:f>
              <c:strCache>
                <c:ptCount val="1"/>
                <c:pt idx="0">
                  <c:v>DIC_H</c:v>
                </c:pt>
              </c:strCache>
            </c:strRef>
          </c:cat>
          <c:val>
            <c:numRef>
              <c:f>AUX!$AJ$462</c:f>
              <c:numCache>
                <c:formatCode>0.0</c:formatCode>
                <c:ptCount val="1"/>
                <c:pt idx="0">
                  <c:v>9.9375407340756681</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AUX!$AJ$434</c:f>
              <c:strCache>
                <c:ptCount val="1"/>
                <c:pt idx="0">
                  <c:v>DIC_H</c:v>
                </c:pt>
              </c:strCache>
            </c:strRef>
          </c:cat>
          <c:val>
            <c:numRef>
              <c:f>AUX!$AJ$464</c:f>
              <c:numCache>
                <c:formatCode>0.0</c:formatCode>
                <c:ptCount val="1"/>
                <c:pt idx="0">
                  <c:v>12.243612383068964</c:v>
                </c:pt>
              </c:numCache>
            </c:numRef>
          </c:val>
        </c:ser>
        <c:dLbls>
          <c:showLegendKey val="0"/>
          <c:showVal val="0"/>
          <c:showCatName val="0"/>
          <c:showSerName val="0"/>
          <c:showPercent val="0"/>
          <c:showBubbleSize val="0"/>
        </c:dLbls>
        <c:gapWidth val="0"/>
        <c:overlap val="100"/>
        <c:axId val="61669760"/>
        <c:axId val="61671680"/>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AUX!$AJ$456</c:f>
              <c:numCache>
                <c:formatCode>0.0</c:formatCode>
                <c:ptCount val="1"/>
                <c:pt idx="0">
                  <c:v>110</c:v>
                </c:pt>
              </c:numCache>
            </c:numRef>
          </c:xVal>
          <c:yVal>
            <c:numRef>
              <c:f>AUX!$AJ$434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AUX!$AJ$458</c:f>
              <c:numCache>
                <c:formatCode>0.0</c:formatCode>
                <c:ptCount val="1"/>
                <c:pt idx="0">
                  <c:v>36.530624312674803</c:v>
                </c:pt>
              </c:numCache>
            </c:numRef>
          </c:xVal>
          <c:yVal>
            <c:numRef>
              <c:f>AUX!$AJ$434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AUX!$AJ$457</c:f>
              <c:numCache>
                <c:formatCode>0.0</c:formatCode>
                <c:ptCount val="1"/>
                <c:pt idx="0">
                  <c:v>68.669255348398593</c:v>
                </c:pt>
              </c:numCache>
            </c:numRef>
          </c:xVal>
          <c:yVal>
            <c:numRef>
              <c:f>AUX!$AJ$434</c:f>
              <c:numCache>
                <c:formatCode>General</c:formatCode>
                <c:ptCount val="1"/>
                <c:pt idx="0">
                  <c:v>0</c:v>
                </c:pt>
              </c:numCache>
            </c:numRef>
          </c:yVal>
          <c:smooth val="0"/>
        </c:ser>
        <c:dLbls>
          <c:showLegendKey val="0"/>
          <c:showVal val="0"/>
          <c:showCatName val="0"/>
          <c:showSerName val="0"/>
          <c:showPercent val="0"/>
          <c:showBubbleSize val="0"/>
        </c:dLbls>
        <c:axId val="61687296"/>
        <c:axId val="61685760"/>
      </c:scatterChart>
      <c:catAx>
        <c:axId val="61669760"/>
        <c:scaling>
          <c:orientation val="minMax"/>
        </c:scaling>
        <c:delete val="1"/>
        <c:axPos val="l"/>
        <c:majorTickMark val="out"/>
        <c:minorTickMark val="none"/>
        <c:tickLblPos val="none"/>
        <c:crossAx val="61671680"/>
        <c:crosses val="autoZero"/>
        <c:auto val="1"/>
        <c:lblAlgn val="ctr"/>
        <c:lblOffset val="100"/>
        <c:noMultiLvlLbl val="0"/>
      </c:catAx>
      <c:valAx>
        <c:axId val="6167168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1669760"/>
        <c:crosses val="autoZero"/>
        <c:crossBetween val="between"/>
      </c:valAx>
      <c:valAx>
        <c:axId val="61685760"/>
        <c:scaling>
          <c:orientation val="minMax"/>
          <c:max val="0.5"/>
          <c:min val="-0.5"/>
        </c:scaling>
        <c:delete val="1"/>
        <c:axPos val="r"/>
        <c:numFmt formatCode="General" sourceLinked="1"/>
        <c:majorTickMark val="out"/>
        <c:minorTickMark val="none"/>
        <c:tickLblPos val="none"/>
        <c:crossAx val="61687296"/>
        <c:crosses val="max"/>
        <c:crossBetween val="midCat"/>
      </c:valAx>
      <c:valAx>
        <c:axId val="61687296"/>
        <c:scaling>
          <c:orientation val="minMax"/>
        </c:scaling>
        <c:delete val="1"/>
        <c:axPos val="b"/>
        <c:numFmt formatCode="0.0" sourceLinked="1"/>
        <c:majorTickMark val="out"/>
        <c:minorTickMark val="none"/>
        <c:tickLblPos val="none"/>
        <c:crossAx val="6168576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AUX!$AK$434</c:f>
              <c:strCache>
                <c:ptCount val="1"/>
                <c:pt idx="0">
                  <c:v>DIC_M</c:v>
                </c:pt>
              </c:strCache>
            </c:strRef>
          </c:cat>
          <c:val>
            <c:numRef>
              <c:f>AUX!$AK$460</c:f>
              <c:numCache>
                <c:formatCode>0.0</c:formatCode>
                <c:ptCount val="1"/>
                <c:pt idx="0">
                  <c:v>48.117124450814359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AUX!$AK$434</c:f>
              <c:strCache>
                <c:ptCount val="1"/>
                <c:pt idx="0">
                  <c:v>DIC_M</c:v>
                </c:pt>
              </c:strCache>
            </c:strRef>
          </c:cat>
          <c:val>
            <c:numRef>
              <c:f>AUX!$AK$461</c:f>
              <c:numCache>
                <c:formatCode>0.0</c:formatCode>
                <c:ptCount val="1"/>
                <c:pt idx="0">
                  <c:v>22.377335685727459</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AUX!$AK$434</c:f>
              <c:strCache>
                <c:ptCount val="1"/>
                <c:pt idx="0">
                  <c:v>DIC_M</c:v>
                </c:pt>
              </c:strCache>
            </c:strRef>
          </c:cat>
          <c:val>
            <c:numRef>
              <c:f>AUX!$AK$462</c:f>
              <c:numCache>
                <c:formatCode>0.0</c:formatCode>
                <c:ptCount val="1"/>
                <c:pt idx="0">
                  <c:v>12.609825997484407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AUX!$AK$434</c:f>
              <c:strCache>
                <c:ptCount val="1"/>
                <c:pt idx="0">
                  <c:v>DIC_M</c:v>
                </c:pt>
              </c:strCache>
            </c:strRef>
          </c:cat>
          <c:val>
            <c:numRef>
              <c:f>AUX!$AK$464</c:f>
              <c:numCache>
                <c:formatCode>0.0</c:formatCode>
                <c:ptCount val="1"/>
                <c:pt idx="0">
                  <c:v>16.895713865973775</c:v>
                </c:pt>
              </c:numCache>
            </c:numRef>
          </c:val>
        </c:ser>
        <c:dLbls>
          <c:showLegendKey val="0"/>
          <c:showVal val="0"/>
          <c:showCatName val="0"/>
          <c:showSerName val="0"/>
          <c:showPercent val="0"/>
          <c:showBubbleSize val="0"/>
        </c:dLbls>
        <c:gapWidth val="0"/>
        <c:overlap val="100"/>
        <c:axId val="61726080"/>
        <c:axId val="61871616"/>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AUX!$AK$456</c:f>
              <c:numCache>
                <c:formatCode>0.0</c:formatCode>
                <c:ptCount val="1"/>
                <c:pt idx="0">
                  <c:v>110</c:v>
                </c:pt>
              </c:numCache>
            </c:numRef>
          </c:xVal>
          <c:yVal>
            <c:numRef>
              <c:f>AUX!$AK$434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AUX!$AK$458</c:f>
              <c:numCache>
                <c:formatCode>0.0</c:formatCode>
                <c:ptCount val="1"/>
                <c:pt idx="0">
                  <c:v>24.41324109596771</c:v>
                </c:pt>
              </c:numCache>
            </c:numRef>
          </c:xVal>
          <c:yVal>
            <c:numRef>
              <c:f>AUX!$AK$434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AUX!$AK$457</c:f>
              <c:numCache>
                <c:formatCode>0.0</c:formatCode>
                <c:ptCount val="1"/>
                <c:pt idx="0">
                  <c:v>62.774703031979939</c:v>
                </c:pt>
              </c:numCache>
            </c:numRef>
          </c:xVal>
          <c:yVal>
            <c:numRef>
              <c:f>AUX!$AK$434</c:f>
              <c:numCache>
                <c:formatCode>General</c:formatCode>
                <c:ptCount val="1"/>
                <c:pt idx="0">
                  <c:v>0</c:v>
                </c:pt>
              </c:numCache>
            </c:numRef>
          </c:yVal>
          <c:smooth val="0"/>
        </c:ser>
        <c:dLbls>
          <c:showLegendKey val="0"/>
          <c:showVal val="0"/>
          <c:showCatName val="0"/>
          <c:showSerName val="0"/>
          <c:showPercent val="0"/>
          <c:showBubbleSize val="0"/>
        </c:dLbls>
        <c:axId val="61879040"/>
        <c:axId val="61873152"/>
      </c:scatterChart>
      <c:catAx>
        <c:axId val="61726080"/>
        <c:scaling>
          <c:orientation val="minMax"/>
        </c:scaling>
        <c:delete val="1"/>
        <c:axPos val="l"/>
        <c:majorTickMark val="out"/>
        <c:minorTickMark val="none"/>
        <c:tickLblPos val="none"/>
        <c:crossAx val="61871616"/>
        <c:crosses val="autoZero"/>
        <c:auto val="1"/>
        <c:lblAlgn val="ctr"/>
        <c:lblOffset val="100"/>
        <c:noMultiLvlLbl val="0"/>
      </c:catAx>
      <c:valAx>
        <c:axId val="6187161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1726080"/>
        <c:crosses val="autoZero"/>
        <c:crossBetween val="between"/>
      </c:valAx>
      <c:valAx>
        <c:axId val="61873152"/>
        <c:scaling>
          <c:orientation val="minMax"/>
          <c:max val="0.5"/>
          <c:min val="-0.5"/>
        </c:scaling>
        <c:delete val="1"/>
        <c:axPos val="r"/>
        <c:numFmt formatCode="General" sourceLinked="1"/>
        <c:majorTickMark val="out"/>
        <c:minorTickMark val="none"/>
        <c:tickLblPos val="none"/>
        <c:crossAx val="61879040"/>
        <c:crosses val="max"/>
        <c:crossBetween val="midCat"/>
      </c:valAx>
      <c:valAx>
        <c:axId val="61879040"/>
        <c:scaling>
          <c:orientation val="minMax"/>
        </c:scaling>
        <c:delete val="1"/>
        <c:axPos val="b"/>
        <c:numFmt formatCode="0.0" sourceLinked="1"/>
        <c:majorTickMark val="out"/>
        <c:minorTickMark val="none"/>
        <c:tickLblPos val="none"/>
        <c:crossAx val="6187315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AUX!$AL$434</c:f>
              <c:strCache>
                <c:ptCount val="1"/>
                <c:pt idx="0">
                  <c:v>DCer_H</c:v>
                </c:pt>
              </c:strCache>
            </c:strRef>
          </c:cat>
          <c:val>
            <c:numRef>
              <c:f>AUX!$AL$460</c:f>
              <c:numCache>
                <c:formatCode>0.0</c:formatCode>
                <c:ptCount val="1"/>
                <c:pt idx="0">
                  <c:v>55.025314036616088</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AUX!$AL$434</c:f>
              <c:strCache>
                <c:ptCount val="1"/>
                <c:pt idx="0">
                  <c:v>DCer_H</c:v>
                </c:pt>
              </c:strCache>
            </c:strRef>
          </c:cat>
          <c:val>
            <c:numRef>
              <c:f>AUX!$AL$461</c:f>
              <c:numCache>
                <c:formatCode>0.0</c:formatCode>
                <c:ptCount val="1"/>
                <c:pt idx="0">
                  <c:v>9.7131867070194247</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AUX!$AL$434</c:f>
              <c:strCache>
                <c:ptCount val="1"/>
                <c:pt idx="0">
                  <c:v>DCer_H</c:v>
                </c:pt>
              </c:strCache>
            </c:strRef>
          </c:cat>
          <c:val>
            <c:numRef>
              <c:f>AUX!$AL$462</c:f>
              <c:numCache>
                <c:formatCode>0.0</c:formatCode>
                <c:ptCount val="1"/>
                <c:pt idx="0">
                  <c:v>8.2648248249980583</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AUX!$AL$434</c:f>
              <c:strCache>
                <c:ptCount val="1"/>
                <c:pt idx="0">
                  <c:v>DCer_H</c:v>
                </c:pt>
              </c:strCache>
            </c:strRef>
          </c:cat>
          <c:val>
            <c:numRef>
              <c:f>AUX!$AL$464</c:f>
              <c:numCache>
                <c:formatCode>0.0</c:formatCode>
                <c:ptCount val="1"/>
                <c:pt idx="0">
                  <c:v>26.996674431366429</c:v>
                </c:pt>
              </c:numCache>
            </c:numRef>
          </c:val>
        </c:ser>
        <c:dLbls>
          <c:showLegendKey val="0"/>
          <c:showVal val="0"/>
          <c:showCatName val="0"/>
          <c:showSerName val="0"/>
          <c:showPercent val="0"/>
          <c:showBubbleSize val="0"/>
        </c:dLbls>
        <c:gapWidth val="0"/>
        <c:overlap val="100"/>
        <c:axId val="61924864"/>
        <c:axId val="61926784"/>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AUX!$AL$456</c:f>
              <c:numCache>
                <c:formatCode>0.0</c:formatCode>
                <c:ptCount val="1"/>
                <c:pt idx="0">
                  <c:v>110</c:v>
                </c:pt>
              </c:numCache>
            </c:numRef>
          </c:xVal>
          <c:yVal>
            <c:numRef>
              <c:f>AUX!$AL$434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AUX!$AL$458</c:f>
              <c:numCache>
                <c:formatCode>0.0</c:formatCode>
                <c:ptCount val="1"/>
                <c:pt idx="0">
                  <c:v>41.824553062154521</c:v>
                </c:pt>
              </c:numCache>
            </c:numRef>
          </c:xVal>
          <c:yVal>
            <c:numRef>
              <c:f>AUX!$AL$434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AUX!$AL$457</c:f>
              <c:numCache>
                <c:formatCode>0.0</c:formatCode>
                <c:ptCount val="1"/>
                <c:pt idx="0">
                  <c:v>62.880341505175807</c:v>
                </c:pt>
              </c:numCache>
            </c:numRef>
          </c:xVal>
          <c:yVal>
            <c:numRef>
              <c:f>AUX!$AL$434</c:f>
              <c:numCache>
                <c:formatCode>General</c:formatCode>
                <c:ptCount val="1"/>
                <c:pt idx="0">
                  <c:v>0</c:v>
                </c:pt>
              </c:numCache>
            </c:numRef>
          </c:yVal>
          <c:smooth val="0"/>
        </c:ser>
        <c:dLbls>
          <c:showLegendKey val="0"/>
          <c:showVal val="0"/>
          <c:showCatName val="0"/>
          <c:showSerName val="0"/>
          <c:showPercent val="0"/>
          <c:showBubbleSize val="0"/>
        </c:dLbls>
        <c:axId val="62007936"/>
        <c:axId val="62006400"/>
      </c:scatterChart>
      <c:catAx>
        <c:axId val="61924864"/>
        <c:scaling>
          <c:orientation val="minMax"/>
        </c:scaling>
        <c:delete val="1"/>
        <c:axPos val="l"/>
        <c:majorTickMark val="out"/>
        <c:minorTickMark val="none"/>
        <c:tickLblPos val="none"/>
        <c:crossAx val="61926784"/>
        <c:crosses val="autoZero"/>
        <c:auto val="1"/>
        <c:lblAlgn val="ctr"/>
        <c:lblOffset val="100"/>
        <c:noMultiLvlLbl val="0"/>
      </c:catAx>
      <c:valAx>
        <c:axId val="6192678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1924864"/>
        <c:crosses val="autoZero"/>
        <c:crossBetween val="between"/>
      </c:valAx>
      <c:valAx>
        <c:axId val="62006400"/>
        <c:scaling>
          <c:orientation val="minMax"/>
          <c:max val="0.5"/>
          <c:min val="-0.5"/>
        </c:scaling>
        <c:delete val="1"/>
        <c:axPos val="r"/>
        <c:numFmt formatCode="General" sourceLinked="1"/>
        <c:majorTickMark val="out"/>
        <c:minorTickMark val="none"/>
        <c:tickLblPos val="none"/>
        <c:crossAx val="62007936"/>
        <c:crosses val="max"/>
        <c:crossBetween val="midCat"/>
      </c:valAx>
      <c:valAx>
        <c:axId val="62007936"/>
        <c:scaling>
          <c:orientation val="minMax"/>
        </c:scaling>
        <c:delete val="1"/>
        <c:axPos val="b"/>
        <c:numFmt formatCode="0.0" sourceLinked="1"/>
        <c:majorTickMark val="out"/>
        <c:minorTickMark val="none"/>
        <c:tickLblPos val="none"/>
        <c:crossAx val="6200640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AUX!$AM$434</c:f>
              <c:strCache>
                <c:ptCount val="1"/>
                <c:pt idx="0">
                  <c:v>DCer_M</c:v>
                </c:pt>
              </c:strCache>
            </c:strRef>
          </c:cat>
          <c:val>
            <c:numRef>
              <c:f>AUX!$AM$460</c:f>
              <c:numCache>
                <c:formatCode>0.0</c:formatCode>
                <c:ptCount val="1"/>
                <c:pt idx="0">
                  <c:v>54.260233599570142</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AUX!$AM$434</c:f>
              <c:strCache>
                <c:ptCount val="1"/>
                <c:pt idx="0">
                  <c:v>DCer_M</c:v>
                </c:pt>
              </c:strCache>
            </c:strRef>
          </c:cat>
          <c:val>
            <c:numRef>
              <c:f>AUX!$AM$461</c:f>
              <c:numCache>
                <c:formatCode>0.0</c:formatCode>
                <c:ptCount val="1"/>
                <c:pt idx="0">
                  <c:v>8.4090453404597696</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AUX!$AM$434</c:f>
              <c:strCache>
                <c:ptCount val="1"/>
                <c:pt idx="0">
                  <c:v>DCer_M</c:v>
                </c:pt>
              </c:strCache>
            </c:strRef>
          </c:cat>
          <c:val>
            <c:numRef>
              <c:f>AUX!$AM$462</c:f>
              <c:numCache>
                <c:formatCode>0.0</c:formatCode>
                <c:ptCount val="1"/>
                <c:pt idx="0">
                  <c:v>13.436407851227671</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AUX!$AM$434</c:f>
              <c:strCache>
                <c:ptCount val="1"/>
                <c:pt idx="0">
                  <c:v>DCer_M</c:v>
                </c:pt>
              </c:strCache>
            </c:strRef>
          </c:cat>
          <c:val>
            <c:numRef>
              <c:f>AUX!$AM$464</c:f>
              <c:numCache>
                <c:formatCode>0.0</c:formatCode>
                <c:ptCount val="1"/>
                <c:pt idx="0">
                  <c:v>23.894313208742417</c:v>
                </c:pt>
              </c:numCache>
            </c:numRef>
          </c:val>
        </c:ser>
        <c:dLbls>
          <c:showLegendKey val="0"/>
          <c:showVal val="0"/>
          <c:showCatName val="0"/>
          <c:showSerName val="0"/>
          <c:showPercent val="0"/>
          <c:showBubbleSize val="0"/>
        </c:dLbls>
        <c:gapWidth val="0"/>
        <c:overlap val="100"/>
        <c:axId val="62037376"/>
        <c:axId val="62043648"/>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AUX!$AM$456</c:f>
              <c:numCache>
                <c:formatCode>0.0</c:formatCode>
                <c:ptCount val="1"/>
                <c:pt idx="0">
                  <c:v>110</c:v>
                </c:pt>
              </c:numCache>
            </c:numRef>
          </c:xVal>
          <c:yVal>
            <c:numRef>
              <c:f>AUX!$AM$434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AUX!$AM$458</c:f>
              <c:numCache>
                <c:formatCode>0.0</c:formatCode>
                <c:ptCount val="1"/>
                <c:pt idx="0">
                  <c:v>57.2254375061354</c:v>
                </c:pt>
              </c:numCache>
            </c:numRef>
          </c:xVal>
          <c:yVal>
            <c:numRef>
              <c:f>AUX!$AM$434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AUX!$AM$457</c:f>
              <c:numCache>
                <c:formatCode>0.0</c:formatCode>
                <c:ptCount val="1"/>
                <c:pt idx="0">
                  <c:v>61.479241073642669</c:v>
                </c:pt>
              </c:numCache>
            </c:numRef>
          </c:xVal>
          <c:yVal>
            <c:numRef>
              <c:f>AUX!$AM$434</c:f>
              <c:numCache>
                <c:formatCode>General</c:formatCode>
                <c:ptCount val="1"/>
                <c:pt idx="0">
                  <c:v>0</c:v>
                </c:pt>
              </c:numCache>
            </c:numRef>
          </c:yVal>
          <c:smooth val="0"/>
        </c:ser>
        <c:dLbls>
          <c:showLegendKey val="0"/>
          <c:showVal val="0"/>
          <c:showCatName val="0"/>
          <c:showSerName val="0"/>
          <c:showPercent val="0"/>
          <c:showBubbleSize val="0"/>
        </c:dLbls>
        <c:axId val="62059264"/>
        <c:axId val="62045184"/>
      </c:scatterChart>
      <c:catAx>
        <c:axId val="62037376"/>
        <c:scaling>
          <c:orientation val="minMax"/>
        </c:scaling>
        <c:delete val="1"/>
        <c:axPos val="l"/>
        <c:majorTickMark val="out"/>
        <c:minorTickMark val="none"/>
        <c:tickLblPos val="none"/>
        <c:crossAx val="62043648"/>
        <c:crosses val="autoZero"/>
        <c:auto val="1"/>
        <c:lblAlgn val="ctr"/>
        <c:lblOffset val="100"/>
        <c:noMultiLvlLbl val="0"/>
      </c:catAx>
      <c:valAx>
        <c:axId val="6204364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2037376"/>
        <c:crosses val="autoZero"/>
        <c:crossBetween val="between"/>
      </c:valAx>
      <c:valAx>
        <c:axId val="62045184"/>
        <c:scaling>
          <c:orientation val="minMax"/>
          <c:max val="0.5"/>
          <c:min val="-0.5"/>
        </c:scaling>
        <c:delete val="1"/>
        <c:axPos val="r"/>
        <c:numFmt formatCode="General" sourceLinked="1"/>
        <c:majorTickMark val="out"/>
        <c:minorTickMark val="none"/>
        <c:tickLblPos val="none"/>
        <c:crossAx val="62059264"/>
        <c:crosses val="max"/>
        <c:crossBetween val="midCat"/>
      </c:valAx>
      <c:valAx>
        <c:axId val="62059264"/>
        <c:scaling>
          <c:orientation val="minMax"/>
        </c:scaling>
        <c:delete val="1"/>
        <c:axPos val="b"/>
        <c:numFmt formatCode="0.0" sourceLinked="1"/>
        <c:majorTickMark val="out"/>
        <c:minorTickMark val="none"/>
        <c:tickLblPos val="none"/>
        <c:crossAx val="6204518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AUX!$AN$434</c:f>
              <c:strCache>
                <c:ptCount val="1"/>
                <c:pt idx="0">
                  <c:v>DCFC_H</c:v>
                </c:pt>
              </c:strCache>
            </c:strRef>
          </c:cat>
          <c:val>
            <c:numRef>
              <c:f>AUX!$AN$460</c:f>
              <c:numCache>
                <c:formatCode>0.0</c:formatCode>
                <c:ptCount val="1"/>
                <c:pt idx="0">
                  <c:v>73.653059770163125</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AUX!$AN$434</c:f>
              <c:strCache>
                <c:ptCount val="1"/>
                <c:pt idx="0">
                  <c:v>DCFC_H</c:v>
                </c:pt>
              </c:strCache>
            </c:strRef>
          </c:cat>
          <c:val>
            <c:numRef>
              <c:f>AUX!$AN$461</c:f>
              <c:numCache>
                <c:formatCode>0.0</c:formatCode>
                <c:ptCount val="1"/>
                <c:pt idx="0">
                  <c:v>9.8705000108845127</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AUX!$AN$434</c:f>
              <c:strCache>
                <c:ptCount val="1"/>
                <c:pt idx="0">
                  <c:v>DCFC_H</c:v>
                </c:pt>
              </c:strCache>
            </c:strRef>
          </c:cat>
          <c:val>
            <c:numRef>
              <c:f>AUX!$AN$462</c:f>
              <c:numCache>
                <c:formatCode>0.0</c:formatCode>
                <c:ptCount val="1"/>
                <c:pt idx="0">
                  <c:v>6.7640502727745684</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AUX!$AN$434</c:f>
              <c:strCache>
                <c:ptCount val="1"/>
                <c:pt idx="0">
                  <c:v>DCFC_H</c:v>
                </c:pt>
              </c:strCache>
            </c:strRef>
          </c:cat>
          <c:val>
            <c:numRef>
              <c:f>AUX!$AN$464</c:f>
              <c:numCache>
                <c:formatCode>0.0</c:formatCode>
                <c:ptCount val="1"/>
                <c:pt idx="0">
                  <c:v>9.7123899461777938</c:v>
                </c:pt>
              </c:numCache>
            </c:numRef>
          </c:val>
        </c:ser>
        <c:dLbls>
          <c:showLegendKey val="0"/>
          <c:showVal val="0"/>
          <c:showCatName val="0"/>
          <c:showSerName val="0"/>
          <c:showPercent val="0"/>
          <c:showBubbleSize val="0"/>
        </c:dLbls>
        <c:gapWidth val="0"/>
        <c:overlap val="100"/>
        <c:axId val="62100992"/>
        <c:axId val="62102912"/>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AUX!$AN$456</c:f>
              <c:numCache>
                <c:formatCode>0.0</c:formatCode>
                <c:ptCount val="1"/>
                <c:pt idx="0">
                  <c:v>88.431992976748674</c:v>
                </c:pt>
              </c:numCache>
            </c:numRef>
          </c:xVal>
          <c:yVal>
            <c:numRef>
              <c:f>AUX!$AN$434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AUX!$AN$458</c:f>
              <c:numCache>
                <c:formatCode>0.0</c:formatCode>
                <c:ptCount val="1"/>
                <c:pt idx="0">
                  <c:v>85.385026409087189</c:v>
                </c:pt>
              </c:numCache>
            </c:numRef>
          </c:xVal>
          <c:yVal>
            <c:numRef>
              <c:f>AUX!$AN$434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AUX!$AN$457</c:f>
              <c:numCache>
                <c:formatCode>0.0</c:formatCode>
                <c:ptCount val="1"/>
                <c:pt idx="0">
                  <c:v>80.925812926778519</c:v>
                </c:pt>
              </c:numCache>
            </c:numRef>
          </c:xVal>
          <c:yVal>
            <c:numRef>
              <c:f>AUX!$AN$434</c:f>
              <c:numCache>
                <c:formatCode>General</c:formatCode>
                <c:ptCount val="1"/>
                <c:pt idx="0">
                  <c:v>0</c:v>
                </c:pt>
              </c:numCache>
            </c:numRef>
          </c:yVal>
          <c:smooth val="0"/>
        </c:ser>
        <c:dLbls>
          <c:showLegendKey val="0"/>
          <c:showVal val="0"/>
          <c:showCatName val="0"/>
          <c:showSerName val="0"/>
          <c:showPercent val="0"/>
          <c:showBubbleSize val="0"/>
        </c:dLbls>
        <c:axId val="62114432"/>
        <c:axId val="62112896"/>
      </c:scatterChart>
      <c:catAx>
        <c:axId val="62100992"/>
        <c:scaling>
          <c:orientation val="minMax"/>
        </c:scaling>
        <c:delete val="1"/>
        <c:axPos val="l"/>
        <c:majorTickMark val="out"/>
        <c:minorTickMark val="none"/>
        <c:tickLblPos val="none"/>
        <c:crossAx val="62102912"/>
        <c:crosses val="autoZero"/>
        <c:auto val="1"/>
        <c:lblAlgn val="ctr"/>
        <c:lblOffset val="100"/>
        <c:noMultiLvlLbl val="0"/>
      </c:catAx>
      <c:valAx>
        <c:axId val="6210291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2100992"/>
        <c:crosses val="autoZero"/>
        <c:crossBetween val="between"/>
      </c:valAx>
      <c:valAx>
        <c:axId val="62112896"/>
        <c:scaling>
          <c:orientation val="minMax"/>
          <c:max val="0.5"/>
          <c:min val="-0.5"/>
        </c:scaling>
        <c:delete val="1"/>
        <c:axPos val="r"/>
        <c:numFmt formatCode="General" sourceLinked="1"/>
        <c:majorTickMark val="out"/>
        <c:minorTickMark val="none"/>
        <c:tickLblPos val="none"/>
        <c:crossAx val="62114432"/>
        <c:crosses val="max"/>
        <c:crossBetween val="midCat"/>
      </c:valAx>
      <c:valAx>
        <c:axId val="62114432"/>
        <c:scaling>
          <c:orientation val="minMax"/>
        </c:scaling>
        <c:delete val="1"/>
        <c:axPos val="b"/>
        <c:numFmt formatCode="0.0" sourceLinked="1"/>
        <c:majorTickMark val="out"/>
        <c:minorTickMark val="none"/>
        <c:tickLblPos val="none"/>
        <c:crossAx val="6211289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AUX!$AO$434</c:f>
              <c:strCache>
                <c:ptCount val="1"/>
                <c:pt idx="0">
                  <c:v>DCFC_M</c:v>
                </c:pt>
              </c:strCache>
            </c:strRef>
          </c:cat>
          <c:val>
            <c:numRef>
              <c:f>AUX!$AO$460</c:f>
              <c:numCache>
                <c:formatCode>0.0</c:formatCode>
                <c:ptCount val="1"/>
                <c:pt idx="0">
                  <c:v>68.791603469485793</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AUX!$AO$434</c:f>
              <c:strCache>
                <c:ptCount val="1"/>
                <c:pt idx="0">
                  <c:v>DCFC_M</c:v>
                </c:pt>
              </c:strCache>
            </c:strRef>
          </c:cat>
          <c:val>
            <c:numRef>
              <c:f>AUX!$AO$461</c:f>
              <c:numCache>
                <c:formatCode>0.0</c:formatCode>
                <c:ptCount val="1"/>
                <c:pt idx="0">
                  <c:v>11.542466612153362</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AUX!$AO$434</c:f>
              <c:strCache>
                <c:ptCount val="1"/>
                <c:pt idx="0">
                  <c:v>DCFC_M</c:v>
                </c:pt>
              </c:strCache>
            </c:strRef>
          </c:cat>
          <c:val>
            <c:numRef>
              <c:f>AUX!$AO$462</c:f>
              <c:numCache>
                <c:formatCode>0.0</c:formatCode>
                <c:ptCount val="1"/>
                <c:pt idx="0">
                  <c:v>10.360873703087108</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AUX!$AO$434</c:f>
              <c:strCache>
                <c:ptCount val="1"/>
                <c:pt idx="0">
                  <c:v>DCFC_M</c:v>
                </c:pt>
              </c:strCache>
            </c:strRef>
          </c:cat>
          <c:val>
            <c:numRef>
              <c:f>AUX!$AO$464</c:f>
              <c:numCache>
                <c:formatCode>0.0</c:formatCode>
                <c:ptCount val="1"/>
                <c:pt idx="0">
                  <c:v>9.3050562152737371</c:v>
                </c:pt>
              </c:numCache>
            </c:numRef>
          </c:val>
        </c:ser>
        <c:dLbls>
          <c:showLegendKey val="0"/>
          <c:showVal val="0"/>
          <c:showCatName val="0"/>
          <c:showSerName val="0"/>
          <c:showPercent val="0"/>
          <c:showBubbleSize val="0"/>
        </c:dLbls>
        <c:gapWidth val="0"/>
        <c:overlap val="100"/>
        <c:axId val="62164352"/>
        <c:axId val="62166528"/>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AUX!$AO$456</c:f>
              <c:numCache>
                <c:formatCode>0.0</c:formatCode>
                <c:ptCount val="1"/>
                <c:pt idx="0">
                  <c:v>89.038708081647528</c:v>
                </c:pt>
              </c:numCache>
            </c:numRef>
          </c:xVal>
          <c:yVal>
            <c:numRef>
              <c:f>AUX!$AO$434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AUX!$AO$458</c:f>
              <c:numCache>
                <c:formatCode>0.0</c:formatCode>
                <c:ptCount val="1"/>
                <c:pt idx="0">
                  <c:v>91.226741992704191</c:v>
                </c:pt>
              </c:numCache>
            </c:numRef>
          </c:xVal>
          <c:yVal>
            <c:numRef>
              <c:f>AUX!$AO$434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AUX!$AO$457</c:f>
              <c:numCache>
                <c:formatCode>0.0</c:formatCode>
                <c:ptCount val="1"/>
                <c:pt idx="0">
                  <c:v>75.339436771757235</c:v>
                </c:pt>
              </c:numCache>
            </c:numRef>
          </c:xVal>
          <c:yVal>
            <c:numRef>
              <c:f>AUX!$AO$434</c:f>
              <c:numCache>
                <c:formatCode>General</c:formatCode>
                <c:ptCount val="1"/>
                <c:pt idx="0">
                  <c:v>0</c:v>
                </c:pt>
              </c:numCache>
            </c:numRef>
          </c:yVal>
          <c:smooth val="0"/>
        </c:ser>
        <c:dLbls>
          <c:showLegendKey val="0"/>
          <c:showVal val="0"/>
          <c:showCatName val="0"/>
          <c:showSerName val="0"/>
          <c:showPercent val="0"/>
          <c:showBubbleSize val="0"/>
        </c:dLbls>
        <c:axId val="62182144"/>
        <c:axId val="62168064"/>
      </c:scatterChart>
      <c:catAx>
        <c:axId val="62164352"/>
        <c:scaling>
          <c:orientation val="minMax"/>
        </c:scaling>
        <c:delete val="1"/>
        <c:axPos val="l"/>
        <c:majorTickMark val="out"/>
        <c:minorTickMark val="none"/>
        <c:tickLblPos val="none"/>
        <c:crossAx val="62166528"/>
        <c:crosses val="autoZero"/>
        <c:auto val="1"/>
        <c:lblAlgn val="ctr"/>
        <c:lblOffset val="100"/>
        <c:noMultiLvlLbl val="0"/>
      </c:catAx>
      <c:valAx>
        <c:axId val="6216652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2164352"/>
        <c:crosses val="autoZero"/>
        <c:crossBetween val="between"/>
      </c:valAx>
      <c:valAx>
        <c:axId val="62168064"/>
        <c:scaling>
          <c:orientation val="minMax"/>
          <c:max val="0.5"/>
          <c:min val="-0.5"/>
        </c:scaling>
        <c:delete val="1"/>
        <c:axPos val="r"/>
        <c:numFmt formatCode="General" sourceLinked="1"/>
        <c:majorTickMark val="out"/>
        <c:minorTickMark val="none"/>
        <c:tickLblPos val="none"/>
        <c:crossAx val="62182144"/>
        <c:crosses val="max"/>
        <c:crossBetween val="midCat"/>
      </c:valAx>
      <c:valAx>
        <c:axId val="62182144"/>
        <c:scaling>
          <c:orientation val="minMax"/>
        </c:scaling>
        <c:delete val="1"/>
        <c:axPos val="b"/>
        <c:numFmt formatCode="0.0" sourceLinked="1"/>
        <c:majorTickMark val="out"/>
        <c:minorTickMark val="none"/>
        <c:tickLblPos val="none"/>
        <c:crossAx val="6216806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AUX!$AP$434</c:f>
              <c:strCache>
                <c:ptCount val="1"/>
                <c:pt idx="0">
                  <c:v>Atransp_H</c:v>
                </c:pt>
              </c:strCache>
            </c:strRef>
          </c:cat>
          <c:val>
            <c:numRef>
              <c:f>AUX!$AP$460</c:f>
              <c:numCache>
                <c:formatCode>0.0</c:formatCode>
                <c:ptCount val="1"/>
                <c:pt idx="0">
                  <c:v>50.199728121681616</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AUX!$AP$434</c:f>
              <c:strCache>
                <c:ptCount val="1"/>
                <c:pt idx="0">
                  <c:v>Atransp_H</c:v>
                </c:pt>
              </c:strCache>
            </c:strRef>
          </c:cat>
          <c:val>
            <c:numRef>
              <c:f>AUX!$AP$461</c:f>
              <c:numCache>
                <c:formatCode>0.0</c:formatCode>
                <c:ptCount val="1"/>
                <c:pt idx="0">
                  <c:v>13.986633987934681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AUX!$AP$434</c:f>
              <c:strCache>
                <c:ptCount val="1"/>
                <c:pt idx="0">
                  <c:v>Atransp_H</c:v>
                </c:pt>
              </c:strCache>
            </c:strRef>
          </c:cat>
          <c:val>
            <c:numRef>
              <c:f>AUX!$AP$462</c:f>
              <c:numCache>
                <c:formatCode>0.0</c:formatCode>
                <c:ptCount val="1"/>
                <c:pt idx="0">
                  <c:v>18.087152097409017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AUX!$AP$434</c:f>
              <c:strCache>
                <c:ptCount val="1"/>
                <c:pt idx="0">
                  <c:v>Atransp_H</c:v>
                </c:pt>
              </c:strCache>
            </c:strRef>
          </c:cat>
          <c:val>
            <c:numRef>
              <c:f>AUX!$AP$464</c:f>
              <c:numCache>
                <c:formatCode>0.0</c:formatCode>
                <c:ptCount val="1"/>
                <c:pt idx="0">
                  <c:v>17.726485792974685</c:v>
                </c:pt>
              </c:numCache>
            </c:numRef>
          </c:val>
        </c:ser>
        <c:dLbls>
          <c:showLegendKey val="0"/>
          <c:showVal val="0"/>
          <c:showCatName val="0"/>
          <c:showSerName val="0"/>
          <c:showPercent val="0"/>
          <c:showBubbleSize val="0"/>
        </c:dLbls>
        <c:gapWidth val="0"/>
        <c:overlap val="100"/>
        <c:axId val="62281216"/>
        <c:axId val="62283136"/>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AUX!$AP$456</c:f>
              <c:numCache>
                <c:formatCode>0.0</c:formatCode>
                <c:ptCount val="1"/>
                <c:pt idx="0">
                  <c:v>110</c:v>
                </c:pt>
              </c:numCache>
            </c:numRef>
          </c:xVal>
          <c:yVal>
            <c:numRef>
              <c:f>AUX!$AP$434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AUX!$AP$458</c:f>
              <c:numCache>
                <c:formatCode>0.0</c:formatCode>
                <c:ptCount val="1"/>
                <c:pt idx="0">
                  <c:v>30.017144644199689</c:v>
                </c:pt>
              </c:numCache>
            </c:numRef>
          </c:xVal>
          <c:yVal>
            <c:numRef>
              <c:f>AUX!$AP$434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AUX!$AP$457</c:f>
              <c:numCache>
                <c:formatCode>0.0</c:formatCode>
                <c:ptCount val="1"/>
                <c:pt idx="0">
                  <c:v>64.121954850210216</c:v>
                </c:pt>
              </c:numCache>
            </c:numRef>
          </c:xVal>
          <c:yVal>
            <c:numRef>
              <c:f>AUX!$AP$434</c:f>
              <c:numCache>
                <c:formatCode>General</c:formatCode>
                <c:ptCount val="1"/>
                <c:pt idx="0">
                  <c:v>0</c:v>
                </c:pt>
              </c:numCache>
            </c:numRef>
          </c:yVal>
          <c:smooth val="0"/>
        </c:ser>
        <c:dLbls>
          <c:showLegendKey val="0"/>
          <c:showVal val="0"/>
          <c:showCatName val="0"/>
          <c:showSerName val="0"/>
          <c:showPercent val="0"/>
          <c:showBubbleSize val="0"/>
        </c:dLbls>
        <c:axId val="62302848"/>
        <c:axId val="62301312"/>
      </c:scatterChart>
      <c:catAx>
        <c:axId val="62281216"/>
        <c:scaling>
          <c:orientation val="minMax"/>
        </c:scaling>
        <c:delete val="1"/>
        <c:axPos val="l"/>
        <c:majorTickMark val="out"/>
        <c:minorTickMark val="none"/>
        <c:tickLblPos val="none"/>
        <c:crossAx val="62283136"/>
        <c:crosses val="autoZero"/>
        <c:auto val="1"/>
        <c:lblAlgn val="ctr"/>
        <c:lblOffset val="100"/>
        <c:noMultiLvlLbl val="0"/>
      </c:catAx>
      <c:valAx>
        <c:axId val="6228313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2281216"/>
        <c:crosses val="autoZero"/>
        <c:crossBetween val="between"/>
      </c:valAx>
      <c:valAx>
        <c:axId val="62301312"/>
        <c:scaling>
          <c:orientation val="minMax"/>
          <c:max val="0.5"/>
          <c:min val="-0.5"/>
        </c:scaling>
        <c:delete val="1"/>
        <c:axPos val="r"/>
        <c:numFmt formatCode="General" sourceLinked="1"/>
        <c:majorTickMark val="out"/>
        <c:minorTickMark val="none"/>
        <c:tickLblPos val="none"/>
        <c:crossAx val="62302848"/>
        <c:crosses val="max"/>
        <c:crossBetween val="midCat"/>
      </c:valAx>
      <c:valAx>
        <c:axId val="62302848"/>
        <c:scaling>
          <c:orientation val="minMax"/>
        </c:scaling>
        <c:delete val="1"/>
        <c:axPos val="b"/>
        <c:numFmt formatCode="0.0" sourceLinked="1"/>
        <c:majorTickMark val="out"/>
        <c:minorTickMark val="none"/>
        <c:tickLblPos val="none"/>
        <c:crossAx val="6230131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382532956685491E-2"/>
          <c:y val="0.14249305555555591"/>
          <c:w val="0.90302142184557765"/>
          <c:h val="0.62795138888890001"/>
        </c:manualLayout>
      </c:layout>
      <c:lineChart>
        <c:grouping val="standard"/>
        <c:varyColors val="0"/>
        <c:ser>
          <c:idx val="0"/>
          <c:order val="0"/>
          <c:tx>
            <c:strRef>
              <c:f>AUX!$A$75</c:f>
              <c:strCache>
                <c:ptCount val="1"/>
                <c:pt idx="0">
                  <c:v>Continente</c:v>
                </c:pt>
              </c:strCache>
            </c:strRef>
          </c:tx>
          <c:spPr>
            <a:ln w="19050">
              <a:solidFill>
                <a:srgbClr val="FF0000"/>
              </a:solidFill>
            </a:ln>
          </c:spPr>
          <c:marker>
            <c:symbol val="none"/>
          </c:marker>
          <c:cat>
            <c:numRef>
              <c:f>AUX!$B$74:$R$74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AUX!$B$75:$R$75</c:f>
              <c:numCache>
                <c:formatCode>0.00</c:formatCode>
                <c:ptCount val="17"/>
                <c:pt idx="0">
                  <c:v>1.43273764133683</c:v>
                </c:pt>
                <c:pt idx="1">
                  <c:v>1.4611013039185572</c:v>
                </c:pt>
                <c:pt idx="2">
                  <c:v>1.4637021530801475</c:v>
                </c:pt>
                <c:pt idx="3">
                  <c:v>1.4938896550464988</c:v>
                </c:pt>
                <c:pt idx="4">
                  <c:v>1.5426097879157423</c:v>
                </c:pt>
                <c:pt idx="5">
                  <c:v>1.4442204917011185</c:v>
                </c:pt>
                <c:pt idx="6">
                  <c:v>1.4624444371409304</c:v>
                </c:pt>
                <c:pt idx="7">
                  <c:v>1.4351019148859052</c:v>
                </c:pt>
                <c:pt idx="8">
                  <c:v>1.402336090443824</c:v>
                </c:pt>
                <c:pt idx="9">
                  <c:v>1.4135648144842672</c:v>
                </c:pt>
                <c:pt idx="10">
                  <c:v>1.3742621168427569</c:v>
                </c:pt>
                <c:pt idx="11">
                  <c:v>1.3502316877831153</c:v>
                </c:pt>
                <c:pt idx="12">
                  <c:v>1.3827809255730685</c:v>
                </c:pt>
                <c:pt idx="13">
                  <c:v>1.347474588283234</c:v>
                </c:pt>
                <c:pt idx="14">
                  <c:v>1.3942369399420746</c:v>
                </c:pt>
                <c:pt idx="15">
                  <c:v>1.3498754066360792</c:v>
                </c:pt>
                <c:pt idx="16">
                  <c:v>1.2877062357186866</c:v>
                </c:pt>
              </c:numCache>
            </c:numRef>
          </c:val>
          <c:smooth val="0"/>
        </c:ser>
        <c:ser>
          <c:idx val="1"/>
          <c:order val="1"/>
          <c:tx>
            <c:strRef>
              <c:f>AUX!$A$76</c:f>
              <c:strCache>
                <c:ptCount val="1"/>
                <c:pt idx="0">
                  <c:v>ARS Alentejo</c:v>
                </c:pt>
              </c:strCache>
            </c:strRef>
          </c:tx>
          <c:spPr>
            <a:ln w="19050">
              <a:solidFill>
                <a:schemeClr val="tx2">
                  <a:lumMod val="75000"/>
                </a:schemeClr>
              </a:solidFill>
            </a:ln>
          </c:spPr>
          <c:marker>
            <c:symbol val="none"/>
          </c:marker>
          <c:cat>
            <c:numRef>
              <c:f>AUX!$B$74:$R$74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AUX!$B$76:$R$76</c:f>
              <c:numCache>
                <c:formatCode>0.00</c:formatCode>
                <c:ptCount val="17"/>
                <c:pt idx="0">
                  <c:v>1.2859596145055816</c:v>
                </c:pt>
                <c:pt idx="1">
                  <c:v>1.372540746974485</c:v>
                </c:pt>
                <c:pt idx="2">
                  <c:v>1.373741706312408</c:v>
                </c:pt>
                <c:pt idx="3">
                  <c:v>1.3928736056310318</c:v>
                </c:pt>
                <c:pt idx="4">
                  <c:v>1.4270982345666559</c:v>
                </c:pt>
                <c:pt idx="5">
                  <c:v>1.3237471732131325</c:v>
                </c:pt>
                <c:pt idx="6">
                  <c:v>1.3577297198797247</c:v>
                </c:pt>
                <c:pt idx="7">
                  <c:v>1.3762893632416635</c:v>
                </c:pt>
                <c:pt idx="8">
                  <c:v>1.3799755254182491</c:v>
                </c:pt>
                <c:pt idx="9">
                  <c:v>1.3605629497644305</c:v>
                </c:pt>
                <c:pt idx="10">
                  <c:v>1.257385165490317</c:v>
                </c:pt>
                <c:pt idx="11">
                  <c:v>1.2410718359326536</c:v>
                </c:pt>
                <c:pt idx="12">
                  <c:v>1.3018947762686799</c:v>
                </c:pt>
                <c:pt idx="13">
                  <c:v>1.2906670895511194</c:v>
                </c:pt>
                <c:pt idx="14">
                  <c:v>1.3526167146665977</c:v>
                </c:pt>
                <c:pt idx="15">
                  <c:v>1.3612773054411618</c:v>
                </c:pt>
                <c:pt idx="16">
                  <c:v>1.3411172216283358</c:v>
                </c:pt>
              </c:numCache>
            </c:numRef>
          </c:val>
          <c:smooth val="0"/>
        </c:ser>
        <c:ser>
          <c:idx val="2"/>
          <c:order val="2"/>
          <c:tx>
            <c:strRef>
              <c:f>AUX!$A$77</c:f>
              <c:strCache>
                <c:ptCount val="1"/>
                <c:pt idx="0">
                  <c:v>ULS Norte Alentejano</c:v>
                </c:pt>
              </c:strCache>
            </c:strRef>
          </c:tx>
          <c:spPr>
            <a:ln w="38100">
              <a:solidFill>
                <a:srgbClr val="008080"/>
              </a:solidFill>
            </a:ln>
          </c:spPr>
          <c:marker>
            <c:symbol val="none"/>
          </c:marker>
          <c:cat>
            <c:numRef>
              <c:f>AUX!$B$74:$R$74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AUX!$B$77:$R$77</c:f>
              <c:numCache>
                <c:formatCode>0.00</c:formatCode>
                <c:ptCount val="17"/>
                <c:pt idx="0">
                  <c:v>1.3153824772035156</c:v>
                </c:pt>
                <c:pt idx="1">
                  <c:v>1.3905701119796645</c:v>
                </c:pt>
                <c:pt idx="2">
                  <c:v>1.3642512632967618</c:v>
                </c:pt>
                <c:pt idx="3">
                  <c:v>1.482441132775365</c:v>
                </c:pt>
                <c:pt idx="4">
                  <c:v>1.4886177799452613</c:v>
                </c:pt>
                <c:pt idx="5">
                  <c:v>1.3486295418074521</c:v>
                </c:pt>
                <c:pt idx="6">
                  <c:v>1.370427994520437</c:v>
                </c:pt>
                <c:pt idx="7">
                  <c:v>1.3277850980923591</c:v>
                </c:pt>
                <c:pt idx="8">
                  <c:v>1.2892911626420409</c:v>
                </c:pt>
                <c:pt idx="9">
                  <c:v>1.3298179131105272</c:v>
                </c:pt>
                <c:pt idx="10">
                  <c:v>1.14560602307866</c:v>
                </c:pt>
                <c:pt idx="11">
                  <c:v>1.0963320899961588</c:v>
                </c:pt>
                <c:pt idx="12">
                  <c:v>1.2230412977826728</c:v>
                </c:pt>
                <c:pt idx="13">
                  <c:v>1.2391815545330229</c:v>
                </c:pt>
                <c:pt idx="14">
                  <c:v>1.3238427471240264</c:v>
                </c:pt>
                <c:pt idx="15">
                  <c:v>1.2838877713937282</c:v>
                </c:pt>
                <c:pt idx="16">
                  <c:v>1.2433737639216165</c:v>
                </c:pt>
              </c:numCache>
            </c:numRef>
          </c:val>
          <c:smooth val="0"/>
        </c:ser>
        <c:dLbls>
          <c:showLegendKey val="0"/>
          <c:showVal val="0"/>
          <c:showCatName val="0"/>
          <c:showSerName val="0"/>
          <c:showPercent val="0"/>
          <c:showBubbleSize val="0"/>
        </c:dLbls>
        <c:marker val="1"/>
        <c:smooth val="0"/>
        <c:axId val="194030592"/>
        <c:axId val="195113728"/>
      </c:lineChart>
      <c:catAx>
        <c:axId val="194030592"/>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95113728"/>
        <c:crosses val="autoZero"/>
        <c:auto val="1"/>
        <c:lblAlgn val="ctr"/>
        <c:lblOffset val="100"/>
        <c:tickLblSkip val="2"/>
        <c:tickMarkSkip val="1"/>
        <c:noMultiLvlLbl val="0"/>
      </c:catAx>
      <c:valAx>
        <c:axId val="195113728"/>
        <c:scaling>
          <c:orientation val="minMax"/>
          <c:max val="2"/>
          <c:min val="0"/>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ISF</a:t>
                </a:r>
              </a:p>
            </c:rich>
          </c:tx>
          <c:layout>
            <c:manualLayout>
              <c:xMode val="edge"/>
              <c:yMode val="edge"/>
              <c:x val="5.2175536881419234E-3"/>
              <c:y val="1.1797839506172863E-2"/>
            </c:manualLayout>
          </c:layout>
          <c:overlay val="0"/>
        </c:title>
        <c:numFmt formatCode="0.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94030592"/>
        <c:crosses val="autoZero"/>
        <c:crossBetween val="between"/>
        <c:majorUnit val="0.5"/>
        <c:minorUnit val="0.1"/>
      </c:valAx>
    </c:plotArea>
    <c:legend>
      <c:legendPos val="b"/>
      <c:layout>
        <c:manualLayout>
          <c:xMode val="edge"/>
          <c:yMode val="edge"/>
          <c:x val="1.6211251167133525E-2"/>
          <c:y val="0.896700231481507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AUX!$AQ$434</c:f>
              <c:strCache>
                <c:ptCount val="1"/>
                <c:pt idx="0">
                  <c:v>Atransp_M</c:v>
                </c:pt>
              </c:strCache>
            </c:strRef>
          </c:cat>
          <c:val>
            <c:numRef>
              <c:f>AUX!$AQ$460</c:f>
              <c:numCache>
                <c:formatCode>0.0</c:formatCode>
                <c:ptCount val="1"/>
                <c:pt idx="0">
                  <c:v>65.348850616954493</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AUX!$AQ$434</c:f>
              <c:strCache>
                <c:ptCount val="1"/>
                <c:pt idx="0">
                  <c:v>Atransp_M</c:v>
                </c:pt>
              </c:strCache>
            </c:strRef>
          </c:cat>
          <c:val>
            <c:numRef>
              <c:f>AUX!$AQ$461</c:f>
              <c:numCache>
                <c:formatCode>0.0</c:formatCode>
                <c:ptCount val="1"/>
                <c:pt idx="0">
                  <c:v>11.88747995589631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AUX!$AQ$434</c:f>
              <c:strCache>
                <c:ptCount val="1"/>
                <c:pt idx="0">
                  <c:v>Atransp_M</c:v>
                </c:pt>
              </c:strCache>
            </c:strRef>
          </c:cat>
          <c:val>
            <c:numRef>
              <c:f>AUX!$AQ$462</c:f>
              <c:numCache>
                <c:formatCode>0.0</c:formatCode>
                <c:ptCount val="1"/>
                <c:pt idx="0">
                  <c:v>11.466414859967699</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AUX!$AQ$434</c:f>
              <c:strCache>
                <c:ptCount val="1"/>
                <c:pt idx="0">
                  <c:v>Atransp_M</c:v>
                </c:pt>
              </c:strCache>
            </c:strRef>
          </c:cat>
          <c:val>
            <c:numRef>
              <c:f>AUX!$AQ$464</c:f>
              <c:numCache>
                <c:formatCode>0.0</c:formatCode>
                <c:ptCount val="1"/>
                <c:pt idx="0">
                  <c:v>11.297254567181497</c:v>
                </c:pt>
              </c:numCache>
            </c:numRef>
          </c:val>
        </c:ser>
        <c:dLbls>
          <c:showLegendKey val="0"/>
          <c:showVal val="0"/>
          <c:showCatName val="0"/>
          <c:showSerName val="0"/>
          <c:showPercent val="0"/>
          <c:showBubbleSize val="0"/>
        </c:dLbls>
        <c:gapWidth val="0"/>
        <c:overlap val="100"/>
        <c:axId val="62606720"/>
        <c:axId val="62629376"/>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AUX!$AQ$456</c:f>
              <c:numCache>
                <c:formatCode>0.0</c:formatCode>
                <c:ptCount val="1"/>
                <c:pt idx="0">
                  <c:v>110</c:v>
                </c:pt>
              </c:numCache>
            </c:numRef>
          </c:xVal>
          <c:yVal>
            <c:numRef>
              <c:f>AUX!$AQ$434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AUX!$AQ$458</c:f>
              <c:numCache>
                <c:formatCode>0.0</c:formatCode>
                <c:ptCount val="1"/>
                <c:pt idx="0">
                  <c:v>43.343114944907299</c:v>
                </c:pt>
              </c:numCache>
            </c:numRef>
          </c:xVal>
          <c:yVal>
            <c:numRef>
              <c:f>AUX!$AQ$434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AUX!$AQ$457</c:f>
              <c:numCache>
                <c:formatCode>0.0</c:formatCode>
                <c:ptCount val="1"/>
                <c:pt idx="0">
                  <c:v>75.382138915616594</c:v>
                </c:pt>
              </c:numCache>
            </c:numRef>
          </c:xVal>
          <c:yVal>
            <c:numRef>
              <c:f>AUX!$AQ$434</c:f>
              <c:numCache>
                <c:formatCode>General</c:formatCode>
                <c:ptCount val="1"/>
                <c:pt idx="0">
                  <c:v>0</c:v>
                </c:pt>
              </c:numCache>
            </c:numRef>
          </c:yVal>
          <c:smooth val="0"/>
        </c:ser>
        <c:dLbls>
          <c:showLegendKey val="0"/>
          <c:showVal val="0"/>
          <c:showCatName val="0"/>
          <c:showSerName val="0"/>
          <c:showPercent val="0"/>
          <c:showBubbleSize val="0"/>
        </c:dLbls>
        <c:axId val="62632704"/>
        <c:axId val="62630912"/>
      </c:scatterChart>
      <c:catAx>
        <c:axId val="62606720"/>
        <c:scaling>
          <c:orientation val="minMax"/>
        </c:scaling>
        <c:delete val="1"/>
        <c:axPos val="l"/>
        <c:majorTickMark val="out"/>
        <c:minorTickMark val="none"/>
        <c:tickLblPos val="none"/>
        <c:crossAx val="62629376"/>
        <c:crosses val="autoZero"/>
        <c:auto val="1"/>
        <c:lblAlgn val="ctr"/>
        <c:lblOffset val="100"/>
        <c:noMultiLvlLbl val="0"/>
      </c:catAx>
      <c:valAx>
        <c:axId val="6262937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2606720"/>
        <c:crosses val="autoZero"/>
        <c:crossBetween val="between"/>
      </c:valAx>
      <c:valAx>
        <c:axId val="62630912"/>
        <c:scaling>
          <c:orientation val="minMax"/>
          <c:max val="0.5"/>
          <c:min val="-0.5"/>
        </c:scaling>
        <c:delete val="1"/>
        <c:axPos val="r"/>
        <c:numFmt formatCode="General" sourceLinked="1"/>
        <c:majorTickMark val="out"/>
        <c:minorTickMark val="none"/>
        <c:tickLblPos val="none"/>
        <c:crossAx val="62632704"/>
        <c:crosses val="max"/>
        <c:crossBetween val="midCat"/>
      </c:valAx>
      <c:valAx>
        <c:axId val="62632704"/>
        <c:scaling>
          <c:orientation val="minMax"/>
        </c:scaling>
        <c:delete val="1"/>
        <c:axPos val="b"/>
        <c:numFmt formatCode="0.0" sourceLinked="1"/>
        <c:majorTickMark val="out"/>
        <c:minorTickMark val="none"/>
        <c:tickLblPos val="none"/>
        <c:crossAx val="6263091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AUX!$AR$434</c:f>
              <c:strCache>
                <c:ptCount val="1"/>
                <c:pt idx="0">
                  <c:v>K86 ou K87</c:v>
                </c:pt>
              </c:strCache>
            </c:strRef>
          </c:cat>
          <c:val>
            <c:numRef>
              <c:f>AUX!$AR$460</c:f>
              <c:numCache>
                <c:formatCode>0.0</c:formatCode>
                <c:ptCount val="1"/>
                <c:pt idx="0">
                  <c:v>42.847548107000918</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AUX!$AR$434</c:f>
              <c:strCache>
                <c:ptCount val="1"/>
                <c:pt idx="0">
                  <c:v>K86 ou K87</c:v>
                </c:pt>
              </c:strCache>
            </c:strRef>
          </c:cat>
          <c:val>
            <c:numRef>
              <c:f>AUX!$AR$461</c:f>
              <c:numCache>
                <c:formatCode>0.0</c:formatCode>
                <c:ptCount val="1"/>
                <c:pt idx="0">
                  <c:v>18.867353049976835</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AUX!$AR$434</c:f>
              <c:strCache>
                <c:ptCount val="1"/>
                <c:pt idx="0">
                  <c:v>K86 ou K87</c:v>
                </c:pt>
              </c:strCache>
            </c:strRef>
          </c:cat>
          <c:val>
            <c:numRef>
              <c:f>AUX!$AR$462</c:f>
              <c:numCache>
                <c:formatCode>0.0</c:formatCode>
                <c:ptCount val="1"/>
                <c:pt idx="0">
                  <c:v>11.937891681887642</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AUX!$AR$434</c:f>
              <c:strCache>
                <c:ptCount val="1"/>
                <c:pt idx="0">
                  <c:v>K86 ou K87</c:v>
                </c:pt>
              </c:strCache>
            </c:strRef>
          </c:cat>
          <c:val>
            <c:numRef>
              <c:f>AUX!$AR$464</c:f>
              <c:numCache>
                <c:formatCode>0.0</c:formatCode>
                <c:ptCount val="1"/>
                <c:pt idx="0">
                  <c:v>26.347207161134605</c:v>
                </c:pt>
              </c:numCache>
            </c:numRef>
          </c:val>
        </c:ser>
        <c:dLbls>
          <c:showLegendKey val="0"/>
          <c:showVal val="0"/>
          <c:showCatName val="0"/>
          <c:showSerName val="0"/>
          <c:showPercent val="0"/>
          <c:showBubbleSize val="0"/>
        </c:dLbls>
        <c:gapWidth val="0"/>
        <c:overlap val="100"/>
        <c:axId val="62690816"/>
        <c:axId val="62692736"/>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AUX!$AR$456</c:f>
              <c:numCache>
                <c:formatCode>0.0</c:formatCode>
                <c:ptCount val="1"/>
                <c:pt idx="0">
                  <c:v>24.326568361984311</c:v>
                </c:pt>
              </c:numCache>
            </c:numRef>
          </c:xVal>
          <c:yVal>
            <c:numRef>
              <c:f>AUX!$AR$434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AUX!$AR$458</c:f>
              <c:numCache>
                <c:formatCode>0.0</c:formatCode>
                <c:ptCount val="1"/>
                <c:pt idx="0">
                  <c:v>24.691627046361265</c:v>
                </c:pt>
              </c:numCache>
            </c:numRef>
          </c:xVal>
          <c:yVal>
            <c:numRef>
              <c:f>AUX!$AR$434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AUX!$AR$457</c:f>
              <c:numCache>
                <c:formatCode>0.0</c:formatCode>
                <c:ptCount val="1"/>
                <c:pt idx="0">
                  <c:v>61.50640276645435</c:v>
                </c:pt>
              </c:numCache>
            </c:numRef>
          </c:xVal>
          <c:yVal>
            <c:numRef>
              <c:f>AUX!$AR$434</c:f>
              <c:numCache>
                <c:formatCode>General</c:formatCode>
                <c:ptCount val="1"/>
                <c:pt idx="0">
                  <c:v>0</c:v>
                </c:pt>
              </c:numCache>
            </c:numRef>
          </c:yVal>
          <c:smooth val="0"/>
        </c:ser>
        <c:dLbls>
          <c:showLegendKey val="0"/>
          <c:showVal val="0"/>
          <c:showCatName val="0"/>
          <c:showSerName val="0"/>
          <c:showPercent val="0"/>
          <c:showBubbleSize val="0"/>
        </c:dLbls>
        <c:axId val="62696064"/>
        <c:axId val="62694528"/>
      </c:scatterChart>
      <c:catAx>
        <c:axId val="62690816"/>
        <c:scaling>
          <c:orientation val="minMax"/>
        </c:scaling>
        <c:delete val="1"/>
        <c:axPos val="l"/>
        <c:majorTickMark val="out"/>
        <c:minorTickMark val="none"/>
        <c:tickLblPos val="none"/>
        <c:crossAx val="62692736"/>
        <c:crosses val="autoZero"/>
        <c:auto val="1"/>
        <c:lblAlgn val="ctr"/>
        <c:lblOffset val="100"/>
        <c:noMultiLvlLbl val="0"/>
      </c:catAx>
      <c:valAx>
        <c:axId val="6269273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2690816"/>
        <c:crosses val="autoZero"/>
        <c:crossBetween val="between"/>
      </c:valAx>
      <c:valAx>
        <c:axId val="62694528"/>
        <c:scaling>
          <c:orientation val="minMax"/>
          <c:max val="0.5"/>
          <c:min val="-0.5"/>
        </c:scaling>
        <c:delete val="1"/>
        <c:axPos val="r"/>
        <c:numFmt formatCode="General" sourceLinked="1"/>
        <c:majorTickMark val="out"/>
        <c:minorTickMark val="none"/>
        <c:tickLblPos val="none"/>
        <c:crossAx val="62696064"/>
        <c:crosses val="max"/>
        <c:crossBetween val="midCat"/>
      </c:valAx>
      <c:valAx>
        <c:axId val="62696064"/>
        <c:scaling>
          <c:orientation val="minMax"/>
        </c:scaling>
        <c:delete val="1"/>
        <c:axPos val="b"/>
        <c:numFmt formatCode="0.0" sourceLinked="1"/>
        <c:majorTickMark val="out"/>
        <c:minorTickMark val="none"/>
        <c:tickLblPos val="none"/>
        <c:crossAx val="6269452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AUX!$AS$434</c:f>
              <c:strCache>
                <c:ptCount val="1"/>
                <c:pt idx="0">
                  <c:v>T93</c:v>
                </c:pt>
              </c:strCache>
            </c:strRef>
          </c:cat>
          <c:val>
            <c:numRef>
              <c:f>AUX!$AS$460</c:f>
              <c:numCache>
                <c:formatCode>0.0</c:formatCode>
                <c:ptCount val="1"/>
                <c:pt idx="0">
                  <c:v>57.238990663624847</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AUX!$AS$434</c:f>
              <c:strCache>
                <c:ptCount val="1"/>
                <c:pt idx="0">
                  <c:v>T93</c:v>
                </c:pt>
              </c:strCache>
            </c:strRef>
          </c:cat>
          <c:val>
            <c:numRef>
              <c:f>AUX!$AS$461</c:f>
              <c:numCache>
                <c:formatCode>0.0</c:formatCode>
                <c:ptCount val="1"/>
                <c:pt idx="0">
                  <c:v>11.427434572835395</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AUX!$AS$434</c:f>
              <c:strCache>
                <c:ptCount val="1"/>
                <c:pt idx="0">
                  <c:v>T93</c:v>
                </c:pt>
              </c:strCache>
            </c:strRef>
          </c:cat>
          <c:val>
            <c:numRef>
              <c:f>AUX!$AS$462</c:f>
              <c:numCache>
                <c:formatCode>0.0</c:formatCode>
                <c:ptCount val="1"/>
                <c:pt idx="0">
                  <c:v>15.487411959924628</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AUX!$AS$434</c:f>
              <c:strCache>
                <c:ptCount val="1"/>
                <c:pt idx="0">
                  <c:v>T93</c:v>
                </c:pt>
              </c:strCache>
            </c:strRef>
          </c:cat>
          <c:val>
            <c:numRef>
              <c:f>AUX!$AS$464</c:f>
              <c:numCache>
                <c:formatCode>0.0</c:formatCode>
                <c:ptCount val="1"/>
                <c:pt idx="0">
                  <c:v>15.84616280361513</c:v>
                </c:pt>
              </c:numCache>
            </c:numRef>
          </c:val>
        </c:ser>
        <c:dLbls>
          <c:showLegendKey val="0"/>
          <c:showVal val="0"/>
          <c:showCatName val="0"/>
          <c:showSerName val="0"/>
          <c:showPercent val="0"/>
          <c:showBubbleSize val="0"/>
        </c:dLbls>
        <c:gapWidth val="0"/>
        <c:overlap val="100"/>
        <c:axId val="62733696"/>
        <c:axId val="62744064"/>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AUX!$AS$456</c:f>
              <c:numCache>
                <c:formatCode>0.0</c:formatCode>
                <c:ptCount val="1"/>
                <c:pt idx="0">
                  <c:v>62.822071897831478</c:v>
                </c:pt>
              </c:numCache>
            </c:numRef>
          </c:xVal>
          <c:yVal>
            <c:numRef>
              <c:f>AUX!$AS$434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AUX!$AS$458</c:f>
              <c:numCache>
                <c:formatCode>0.0</c:formatCode>
                <c:ptCount val="1"/>
                <c:pt idx="0">
                  <c:v>57.73995249965553</c:v>
                </c:pt>
              </c:numCache>
            </c:numRef>
          </c:xVal>
          <c:yVal>
            <c:numRef>
              <c:f>AUX!$AS$434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AUX!$AS$457</c:f>
              <c:numCache>
                <c:formatCode>0.0</c:formatCode>
                <c:ptCount val="1"/>
                <c:pt idx="0">
                  <c:v>70.210655434973233</c:v>
                </c:pt>
              </c:numCache>
            </c:numRef>
          </c:xVal>
          <c:yVal>
            <c:numRef>
              <c:f>AUX!$AS$434</c:f>
              <c:numCache>
                <c:formatCode>General</c:formatCode>
                <c:ptCount val="1"/>
                <c:pt idx="0">
                  <c:v>0</c:v>
                </c:pt>
              </c:numCache>
            </c:numRef>
          </c:yVal>
          <c:smooth val="0"/>
        </c:ser>
        <c:dLbls>
          <c:showLegendKey val="0"/>
          <c:showVal val="0"/>
          <c:showCatName val="0"/>
          <c:showSerName val="0"/>
          <c:showPercent val="0"/>
          <c:showBubbleSize val="0"/>
        </c:dLbls>
        <c:axId val="62751488"/>
        <c:axId val="62745600"/>
      </c:scatterChart>
      <c:catAx>
        <c:axId val="62733696"/>
        <c:scaling>
          <c:orientation val="minMax"/>
        </c:scaling>
        <c:delete val="1"/>
        <c:axPos val="l"/>
        <c:majorTickMark val="out"/>
        <c:minorTickMark val="none"/>
        <c:tickLblPos val="none"/>
        <c:crossAx val="62744064"/>
        <c:crosses val="autoZero"/>
        <c:auto val="1"/>
        <c:lblAlgn val="ctr"/>
        <c:lblOffset val="100"/>
        <c:noMultiLvlLbl val="0"/>
      </c:catAx>
      <c:valAx>
        <c:axId val="6274406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2733696"/>
        <c:crosses val="autoZero"/>
        <c:crossBetween val="between"/>
      </c:valAx>
      <c:valAx>
        <c:axId val="62745600"/>
        <c:scaling>
          <c:orientation val="minMax"/>
          <c:max val="0.5"/>
          <c:min val="-0.5"/>
        </c:scaling>
        <c:delete val="1"/>
        <c:axPos val="r"/>
        <c:numFmt formatCode="General" sourceLinked="1"/>
        <c:majorTickMark val="out"/>
        <c:minorTickMark val="none"/>
        <c:tickLblPos val="none"/>
        <c:crossAx val="62751488"/>
        <c:crosses val="max"/>
        <c:crossBetween val="midCat"/>
      </c:valAx>
      <c:valAx>
        <c:axId val="62751488"/>
        <c:scaling>
          <c:orientation val="minMax"/>
        </c:scaling>
        <c:delete val="1"/>
        <c:axPos val="b"/>
        <c:numFmt formatCode="0.0" sourceLinked="1"/>
        <c:majorTickMark val="out"/>
        <c:minorTickMark val="none"/>
        <c:tickLblPos val="none"/>
        <c:crossAx val="6274560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AUX!$AT$434</c:f>
              <c:strCache>
                <c:ptCount val="1"/>
                <c:pt idx="0">
                  <c:v>P76</c:v>
                </c:pt>
              </c:strCache>
            </c:strRef>
          </c:cat>
          <c:val>
            <c:numRef>
              <c:f>AUX!$AT$460</c:f>
              <c:numCache>
                <c:formatCode>0.0</c:formatCode>
                <c:ptCount val="1"/>
                <c:pt idx="0">
                  <c:v>39.262103557453514</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AUX!$AT$434</c:f>
              <c:strCache>
                <c:ptCount val="1"/>
                <c:pt idx="0">
                  <c:v>P76</c:v>
                </c:pt>
              </c:strCache>
            </c:strRef>
          </c:cat>
          <c:val>
            <c:numRef>
              <c:f>AUX!$AT$461</c:f>
              <c:numCache>
                <c:formatCode>0.0</c:formatCode>
                <c:ptCount val="1"/>
                <c:pt idx="0">
                  <c:v>17.62936140362131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AUX!$AT$434</c:f>
              <c:strCache>
                <c:ptCount val="1"/>
                <c:pt idx="0">
                  <c:v>P76</c:v>
                </c:pt>
              </c:strCache>
            </c:strRef>
          </c:cat>
          <c:val>
            <c:numRef>
              <c:f>AUX!$AT$462</c:f>
              <c:numCache>
                <c:formatCode>0.0</c:formatCode>
                <c:ptCount val="1"/>
                <c:pt idx="0">
                  <c:v>18.745261152230576</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AUX!$AT$434</c:f>
              <c:strCache>
                <c:ptCount val="1"/>
                <c:pt idx="0">
                  <c:v>P76</c:v>
                </c:pt>
              </c:strCache>
            </c:strRef>
          </c:cat>
          <c:val>
            <c:numRef>
              <c:f>AUX!$AT$464</c:f>
              <c:numCache>
                <c:formatCode>0.0</c:formatCode>
                <c:ptCount val="1"/>
                <c:pt idx="0">
                  <c:v>24.3632738866946</c:v>
                </c:pt>
              </c:numCache>
            </c:numRef>
          </c:val>
        </c:ser>
        <c:dLbls>
          <c:showLegendKey val="0"/>
          <c:showVal val="0"/>
          <c:showCatName val="0"/>
          <c:showSerName val="0"/>
          <c:showPercent val="0"/>
          <c:showBubbleSize val="0"/>
        </c:dLbls>
        <c:gapWidth val="0"/>
        <c:overlap val="100"/>
        <c:axId val="62432768"/>
        <c:axId val="62434688"/>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AUX!$AT$456</c:f>
              <c:numCache>
                <c:formatCode>0.0</c:formatCode>
                <c:ptCount val="1"/>
                <c:pt idx="0">
                  <c:v>21.623019101636771</c:v>
                </c:pt>
              </c:numCache>
            </c:numRef>
          </c:xVal>
          <c:yVal>
            <c:numRef>
              <c:f>AUX!$AT$434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AUX!$AT$458</c:f>
              <c:numCache>
                <c:formatCode>0.0</c:formatCode>
                <c:ptCount val="1"/>
                <c:pt idx="0">
                  <c:v>38.958658942086764</c:v>
                </c:pt>
              </c:numCache>
            </c:numRef>
          </c:xVal>
          <c:yVal>
            <c:numRef>
              <c:f>AUX!$AT$434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AUX!$AT$457</c:f>
              <c:numCache>
                <c:formatCode>0.0</c:formatCode>
                <c:ptCount val="1"/>
                <c:pt idx="0">
                  <c:v>58.04062299345614</c:v>
                </c:pt>
              </c:numCache>
            </c:numRef>
          </c:xVal>
          <c:yVal>
            <c:numRef>
              <c:f>AUX!$AT$434</c:f>
              <c:numCache>
                <c:formatCode>General</c:formatCode>
                <c:ptCount val="1"/>
                <c:pt idx="0">
                  <c:v>0</c:v>
                </c:pt>
              </c:numCache>
            </c:numRef>
          </c:yVal>
          <c:smooth val="0"/>
        </c:ser>
        <c:dLbls>
          <c:showLegendKey val="0"/>
          <c:showVal val="0"/>
          <c:showCatName val="0"/>
          <c:showSerName val="0"/>
          <c:showPercent val="0"/>
          <c:showBubbleSize val="0"/>
        </c:dLbls>
        <c:axId val="62450304"/>
        <c:axId val="62448768"/>
      </c:scatterChart>
      <c:catAx>
        <c:axId val="62432768"/>
        <c:scaling>
          <c:orientation val="minMax"/>
        </c:scaling>
        <c:delete val="1"/>
        <c:axPos val="l"/>
        <c:majorTickMark val="out"/>
        <c:minorTickMark val="none"/>
        <c:tickLblPos val="none"/>
        <c:crossAx val="62434688"/>
        <c:crosses val="autoZero"/>
        <c:auto val="1"/>
        <c:lblAlgn val="ctr"/>
        <c:lblOffset val="100"/>
        <c:noMultiLvlLbl val="0"/>
      </c:catAx>
      <c:valAx>
        <c:axId val="6243468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2432768"/>
        <c:crosses val="autoZero"/>
        <c:crossBetween val="between"/>
      </c:valAx>
      <c:valAx>
        <c:axId val="62448768"/>
        <c:scaling>
          <c:orientation val="minMax"/>
          <c:max val="0.5"/>
          <c:min val="-0.5"/>
        </c:scaling>
        <c:delete val="1"/>
        <c:axPos val="r"/>
        <c:numFmt formatCode="General" sourceLinked="1"/>
        <c:majorTickMark val="out"/>
        <c:minorTickMark val="none"/>
        <c:tickLblPos val="none"/>
        <c:crossAx val="62450304"/>
        <c:crosses val="max"/>
        <c:crossBetween val="midCat"/>
      </c:valAx>
      <c:valAx>
        <c:axId val="62450304"/>
        <c:scaling>
          <c:orientation val="minMax"/>
        </c:scaling>
        <c:delete val="1"/>
        <c:axPos val="b"/>
        <c:numFmt formatCode="0.0" sourceLinked="1"/>
        <c:majorTickMark val="out"/>
        <c:minorTickMark val="none"/>
        <c:tickLblPos val="none"/>
        <c:crossAx val="6244876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AUX!$AU$434</c:f>
              <c:strCache>
                <c:ptCount val="1"/>
                <c:pt idx="0">
                  <c:v>T89 ou T90</c:v>
                </c:pt>
              </c:strCache>
            </c:strRef>
          </c:cat>
          <c:val>
            <c:numRef>
              <c:f>AUX!$AU$460</c:f>
              <c:numCache>
                <c:formatCode>0.0</c:formatCode>
                <c:ptCount val="1"/>
                <c:pt idx="0">
                  <c:v>29.43673647634137</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AUX!$AU$434</c:f>
              <c:strCache>
                <c:ptCount val="1"/>
                <c:pt idx="0">
                  <c:v>T89 ou T90</c:v>
                </c:pt>
              </c:strCache>
            </c:strRef>
          </c:cat>
          <c:val>
            <c:numRef>
              <c:f>AUX!$AU$461</c:f>
              <c:numCache>
                <c:formatCode>0.0</c:formatCode>
                <c:ptCount val="1"/>
                <c:pt idx="0">
                  <c:v>16.605302915239076</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AUX!$AU$434</c:f>
              <c:strCache>
                <c:ptCount val="1"/>
                <c:pt idx="0">
                  <c:v>T89 ou T90</c:v>
                </c:pt>
              </c:strCache>
            </c:strRef>
          </c:cat>
          <c:val>
            <c:numRef>
              <c:f>AUX!$AU$462</c:f>
              <c:numCache>
                <c:formatCode>0.0</c:formatCode>
                <c:ptCount val="1"/>
                <c:pt idx="0">
                  <c:v>22.395278503087397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AUX!$AU$434</c:f>
              <c:strCache>
                <c:ptCount val="1"/>
                <c:pt idx="0">
                  <c:v>T89 ou T90</c:v>
                </c:pt>
              </c:strCache>
            </c:strRef>
          </c:cat>
          <c:val>
            <c:numRef>
              <c:f>AUX!$AU$464</c:f>
              <c:numCache>
                <c:formatCode>0.0</c:formatCode>
                <c:ptCount val="1"/>
                <c:pt idx="0">
                  <c:v>31.562682105332158</c:v>
                </c:pt>
              </c:numCache>
            </c:numRef>
          </c:val>
        </c:ser>
        <c:dLbls>
          <c:showLegendKey val="0"/>
          <c:showVal val="0"/>
          <c:showCatName val="0"/>
          <c:showSerName val="0"/>
          <c:showPercent val="0"/>
          <c:showBubbleSize val="0"/>
        </c:dLbls>
        <c:gapWidth val="0"/>
        <c:overlap val="100"/>
        <c:axId val="62487936"/>
        <c:axId val="62502400"/>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AUX!$AU$456</c:f>
              <c:numCache>
                <c:formatCode>0.0</c:formatCode>
                <c:ptCount val="1"/>
                <c:pt idx="0">
                  <c:v>10.710113255782339</c:v>
                </c:pt>
              </c:numCache>
            </c:numRef>
          </c:xVal>
          <c:yVal>
            <c:numRef>
              <c:f>AUX!$AU$434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AUX!$AU$458</c:f>
              <c:numCache>
                <c:formatCode>0.0</c:formatCode>
                <c:ptCount val="1"/>
                <c:pt idx="0">
                  <c:v>13.417098190764207</c:v>
                </c:pt>
              </c:numCache>
            </c:numRef>
          </c:xVal>
          <c:yVal>
            <c:numRef>
              <c:f>AUX!$AU$434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AUX!$AU$457</c:f>
              <c:numCache>
                <c:formatCode>0.0</c:formatCode>
                <c:ptCount val="1"/>
                <c:pt idx="0">
                  <c:v>52.127638159401336</c:v>
                </c:pt>
              </c:numCache>
            </c:numRef>
          </c:xVal>
          <c:yVal>
            <c:numRef>
              <c:f>AUX!$AU$434</c:f>
              <c:numCache>
                <c:formatCode>General</c:formatCode>
                <c:ptCount val="1"/>
                <c:pt idx="0">
                  <c:v>0</c:v>
                </c:pt>
              </c:numCache>
            </c:numRef>
          </c:yVal>
          <c:smooth val="0"/>
        </c:ser>
        <c:dLbls>
          <c:showLegendKey val="0"/>
          <c:showVal val="0"/>
          <c:showCatName val="0"/>
          <c:showSerName val="0"/>
          <c:showPercent val="0"/>
          <c:showBubbleSize val="0"/>
        </c:dLbls>
        <c:axId val="62509824"/>
        <c:axId val="62503936"/>
      </c:scatterChart>
      <c:catAx>
        <c:axId val="62487936"/>
        <c:scaling>
          <c:orientation val="minMax"/>
        </c:scaling>
        <c:delete val="1"/>
        <c:axPos val="l"/>
        <c:majorTickMark val="out"/>
        <c:minorTickMark val="none"/>
        <c:tickLblPos val="none"/>
        <c:crossAx val="62502400"/>
        <c:crosses val="autoZero"/>
        <c:auto val="1"/>
        <c:lblAlgn val="ctr"/>
        <c:lblOffset val="100"/>
        <c:noMultiLvlLbl val="0"/>
      </c:catAx>
      <c:valAx>
        <c:axId val="6250240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2487936"/>
        <c:crosses val="autoZero"/>
        <c:crossBetween val="between"/>
      </c:valAx>
      <c:valAx>
        <c:axId val="62503936"/>
        <c:scaling>
          <c:orientation val="minMax"/>
          <c:max val="0.5"/>
          <c:min val="-0.5"/>
        </c:scaling>
        <c:delete val="1"/>
        <c:axPos val="r"/>
        <c:numFmt formatCode="General" sourceLinked="1"/>
        <c:majorTickMark val="out"/>
        <c:minorTickMark val="none"/>
        <c:tickLblPos val="none"/>
        <c:crossAx val="62509824"/>
        <c:crosses val="max"/>
        <c:crossBetween val="midCat"/>
      </c:valAx>
      <c:valAx>
        <c:axId val="62509824"/>
        <c:scaling>
          <c:orientation val="minMax"/>
        </c:scaling>
        <c:delete val="1"/>
        <c:axPos val="b"/>
        <c:numFmt formatCode="0.0" sourceLinked="1"/>
        <c:majorTickMark val="out"/>
        <c:minorTickMark val="none"/>
        <c:tickLblPos val="none"/>
        <c:crossAx val="6250393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AUX!$AV$434</c:f>
              <c:strCache>
                <c:ptCount val="1"/>
                <c:pt idx="0">
                  <c:v>T82</c:v>
                </c:pt>
              </c:strCache>
            </c:strRef>
          </c:cat>
          <c:val>
            <c:numRef>
              <c:f>AUX!$AV$460</c:f>
              <c:numCache>
                <c:formatCode>0.0</c:formatCode>
                <c:ptCount val="1"/>
                <c:pt idx="0">
                  <c:v>43.87842883424721</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AUX!$AV$434</c:f>
              <c:strCache>
                <c:ptCount val="1"/>
                <c:pt idx="0">
                  <c:v>T82</c:v>
                </c:pt>
              </c:strCache>
            </c:strRef>
          </c:cat>
          <c:val>
            <c:numRef>
              <c:f>AUX!$AV$461</c:f>
              <c:numCache>
                <c:formatCode>0.0</c:formatCode>
                <c:ptCount val="1"/>
                <c:pt idx="0">
                  <c:v>12.112157391238796</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AUX!$AV$434</c:f>
              <c:strCache>
                <c:ptCount val="1"/>
                <c:pt idx="0">
                  <c:v>T82</c:v>
                </c:pt>
              </c:strCache>
            </c:strRef>
          </c:cat>
          <c:val>
            <c:numRef>
              <c:f>AUX!$AV$462</c:f>
              <c:numCache>
                <c:formatCode>0.0</c:formatCode>
                <c:ptCount val="1"/>
                <c:pt idx="0">
                  <c:v>12.605138274002108</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AUX!$AV$434</c:f>
              <c:strCache>
                <c:ptCount val="1"/>
                <c:pt idx="0">
                  <c:v>T82</c:v>
                </c:pt>
              </c:strCache>
            </c:strRef>
          </c:cat>
          <c:val>
            <c:numRef>
              <c:f>AUX!$AV$464</c:f>
              <c:numCache>
                <c:formatCode>0.0</c:formatCode>
                <c:ptCount val="1"/>
                <c:pt idx="0">
                  <c:v>31.404275500511886</c:v>
                </c:pt>
              </c:numCache>
            </c:numRef>
          </c:val>
        </c:ser>
        <c:dLbls>
          <c:showLegendKey val="0"/>
          <c:showVal val="0"/>
          <c:showCatName val="0"/>
          <c:showSerName val="0"/>
          <c:showPercent val="0"/>
          <c:showBubbleSize val="0"/>
        </c:dLbls>
        <c:gapWidth val="0"/>
        <c:overlap val="100"/>
        <c:axId val="63067648"/>
        <c:axId val="63069568"/>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AUX!$AV$456</c:f>
              <c:numCache>
                <c:formatCode>0.0</c:formatCode>
                <c:ptCount val="1"/>
                <c:pt idx="0">
                  <c:v>59.815818649035769</c:v>
                </c:pt>
              </c:numCache>
            </c:numRef>
          </c:xVal>
          <c:yVal>
            <c:numRef>
              <c:f>AUX!$AV$434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AUX!$AV$458</c:f>
              <c:numCache>
                <c:formatCode>0.0</c:formatCode>
                <c:ptCount val="1"/>
                <c:pt idx="0">
                  <c:v>51.163000291578221</c:v>
                </c:pt>
              </c:numCache>
            </c:numRef>
          </c:xVal>
          <c:yVal>
            <c:numRef>
              <c:f>AUX!$AV$434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AUX!$AV$457</c:f>
              <c:numCache>
                <c:formatCode>0.0</c:formatCode>
                <c:ptCount val="1"/>
                <c:pt idx="0">
                  <c:v>56.085072773329912</c:v>
                </c:pt>
              </c:numCache>
            </c:numRef>
          </c:xVal>
          <c:yVal>
            <c:numRef>
              <c:f>AUX!$AV$434</c:f>
              <c:numCache>
                <c:formatCode>General</c:formatCode>
                <c:ptCount val="1"/>
                <c:pt idx="0">
                  <c:v>0</c:v>
                </c:pt>
              </c:numCache>
            </c:numRef>
          </c:yVal>
          <c:smooth val="0"/>
        </c:ser>
        <c:dLbls>
          <c:showLegendKey val="0"/>
          <c:showVal val="0"/>
          <c:showCatName val="0"/>
          <c:showSerName val="0"/>
          <c:showPercent val="0"/>
          <c:showBubbleSize val="0"/>
        </c:dLbls>
        <c:axId val="63089280"/>
        <c:axId val="63087744"/>
      </c:scatterChart>
      <c:catAx>
        <c:axId val="63067648"/>
        <c:scaling>
          <c:orientation val="minMax"/>
        </c:scaling>
        <c:delete val="1"/>
        <c:axPos val="l"/>
        <c:majorTickMark val="out"/>
        <c:minorTickMark val="none"/>
        <c:tickLblPos val="none"/>
        <c:crossAx val="63069568"/>
        <c:crosses val="autoZero"/>
        <c:auto val="1"/>
        <c:lblAlgn val="ctr"/>
        <c:lblOffset val="100"/>
        <c:noMultiLvlLbl val="0"/>
      </c:catAx>
      <c:valAx>
        <c:axId val="6306956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3067648"/>
        <c:crosses val="autoZero"/>
        <c:crossBetween val="between"/>
      </c:valAx>
      <c:valAx>
        <c:axId val="63087744"/>
        <c:scaling>
          <c:orientation val="minMax"/>
          <c:max val="0.5"/>
          <c:min val="-0.5"/>
        </c:scaling>
        <c:delete val="1"/>
        <c:axPos val="r"/>
        <c:numFmt formatCode="General" sourceLinked="1"/>
        <c:majorTickMark val="out"/>
        <c:minorTickMark val="none"/>
        <c:tickLblPos val="none"/>
        <c:crossAx val="63089280"/>
        <c:crosses val="max"/>
        <c:crossBetween val="midCat"/>
      </c:valAx>
      <c:valAx>
        <c:axId val="63089280"/>
        <c:scaling>
          <c:orientation val="minMax"/>
        </c:scaling>
        <c:delete val="1"/>
        <c:axPos val="b"/>
        <c:numFmt formatCode="0.0" sourceLinked="1"/>
        <c:majorTickMark val="out"/>
        <c:minorTickMark val="none"/>
        <c:tickLblPos val="none"/>
        <c:crossAx val="6308774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bg1">
                <a:lumMod val="85000"/>
              </a:schemeClr>
            </a:solidFill>
            <a:ln>
              <a:solidFill>
                <a:schemeClr val="bg1">
                  <a:lumMod val="95000"/>
                </a:schemeClr>
              </a:solidFill>
            </a:ln>
          </c:spPr>
          <c:invertIfNegative val="0"/>
          <c:cat>
            <c:strLit>
              <c:ptCount val="1"/>
              <c:pt idx="0">
                <c:v>Exemplo</c:v>
              </c:pt>
            </c:strLit>
          </c:cat>
          <c:val>
            <c:numRef>
              <c:f>AUX!$B$460</c:f>
              <c:numCache>
                <c:formatCode>General</c:formatCode>
                <c:ptCount val="1"/>
                <c:pt idx="0">
                  <c:v>25</c:v>
                </c:pt>
              </c:numCache>
            </c:numRef>
          </c:val>
        </c:ser>
        <c:ser>
          <c:idx val="1"/>
          <c:order val="1"/>
          <c:tx>
            <c:strRef>
              <c:f>AUX!$A$461</c:f>
              <c:strCache>
                <c:ptCount val="1"/>
                <c:pt idx="0">
                  <c:v>2Q Box</c:v>
                </c:pt>
              </c:strCache>
            </c:strRef>
          </c:tx>
          <c:spPr>
            <a:solidFill>
              <a:schemeClr val="bg1">
                <a:lumMod val="65000"/>
              </a:schemeClr>
            </a:solidFill>
            <a:ln>
              <a:solidFill>
                <a:schemeClr val="bg1">
                  <a:lumMod val="95000"/>
                </a:schemeClr>
              </a:solidFill>
            </a:ln>
          </c:spPr>
          <c:invertIfNegative val="0"/>
          <c:cat>
            <c:strLit>
              <c:ptCount val="1"/>
              <c:pt idx="0">
                <c:v>Exemplo</c:v>
              </c:pt>
            </c:strLit>
          </c:cat>
          <c:val>
            <c:numRef>
              <c:f>AUX!$B$461</c:f>
              <c:numCache>
                <c:formatCode>General</c:formatCode>
                <c:ptCount val="1"/>
                <c:pt idx="0">
                  <c:v>25</c:v>
                </c:pt>
              </c:numCache>
            </c:numRef>
          </c:val>
        </c:ser>
        <c:ser>
          <c:idx val="2"/>
          <c:order val="2"/>
          <c:tx>
            <c:strRef>
              <c:f>AUX!$A$462</c:f>
              <c:strCache>
                <c:ptCount val="1"/>
                <c:pt idx="0">
                  <c:v>3Q Box</c:v>
                </c:pt>
              </c:strCache>
            </c:strRef>
          </c:tx>
          <c:spPr>
            <a:solidFill>
              <a:schemeClr val="bg1">
                <a:lumMod val="65000"/>
              </a:schemeClr>
            </a:solidFill>
            <a:ln>
              <a:solidFill>
                <a:schemeClr val="bg1">
                  <a:lumMod val="95000"/>
                </a:schemeClr>
              </a:solidFill>
            </a:ln>
          </c:spPr>
          <c:invertIfNegative val="0"/>
          <c:cat>
            <c:strLit>
              <c:ptCount val="1"/>
              <c:pt idx="0">
                <c:v>Exemplo</c:v>
              </c:pt>
            </c:strLit>
          </c:cat>
          <c:val>
            <c:numRef>
              <c:f>AUX!$B$462</c:f>
              <c:numCache>
                <c:formatCode>General</c:formatCode>
                <c:ptCount val="1"/>
                <c:pt idx="0">
                  <c:v>25</c:v>
                </c:pt>
              </c:numCache>
            </c:numRef>
          </c:val>
        </c:ser>
        <c:ser>
          <c:idx val="3"/>
          <c:order val="3"/>
          <c:tx>
            <c:strRef>
              <c:f>AUX!$A$464</c:f>
              <c:strCache>
                <c:ptCount val="1"/>
                <c:pt idx="0">
                  <c:v>bar2</c:v>
                </c:pt>
              </c:strCache>
            </c:strRef>
          </c:tx>
          <c:spPr>
            <a:solidFill>
              <a:schemeClr val="bg1">
                <a:lumMod val="85000"/>
              </a:schemeClr>
            </a:solidFill>
            <a:ln>
              <a:solidFill>
                <a:schemeClr val="bg1">
                  <a:lumMod val="95000"/>
                </a:schemeClr>
              </a:solidFill>
            </a:ln>
          </c:spPr>
          <c:invertIfNegative val="0"/>
          <c:cat>
            <c:strLit>
              <c:ptCount val="1"/>
              <c:pt idx="0">
                <c:v>Exemplo</c:v>
              </c:pt>
            </c:strLit>
          </c:cat>
          <c:val>
            <c:numRef>
              <c:f>AUX!$B$464</c:f>
              <c:numCache>
                <c:formatCode>General</c:formatCode>
                <c:ptCount val="1"/>
                <c:pt idx="0">
                  <c:v>25</c:v>
                </c:pt>
              </c:numCache>
            </c:numRef>
          </c:val>
        </c:ser>
        <c:dLbls>
          <c:showLegendKey val="0"/>
          <c:showVal val="0"/>
          <c:showCatName val="0"/>
          <c:showSerName val="0"/>
          <c:showPercent val="0"/>
          <c:showBubbleSize val="0"/>
        </c:dLbls>
        <c:gapWidth val="0"/>
        <c:overlap val="100"/>
        <c:axId val="62868864"/>
        <c:axId val="62871040"/>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AUX!$B$456</c:f>
              <c:numCache>
                <c:formatCode>General</c:formatCode>
                <c:ptCount val="1"/>
                <c:pt idx="0">
                  <c:v>80</c:v>
                </c:pt>
              </c:numCache>
            </c:numRef>
          </c:xVal>
          <c:yVal>
            <c:numLit>
              <c:formatCode>General</c:formatCode>
              <c:ptCount val="1"/>
              <c:pt idx="0">
                <c:v>0</c:v>
              </c:pt>
            </c:numLit>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AUX!$B$458</c:f>
              <c:numCache>
                <c:formatCode>General</c:formatCode>
                <c:ptCount val="1"/>
                <c:pt idx="0">
                  <c:v>15</c:v>
                </c:pt>
              </c:numCache>
            </c:numRef>
          </c:xVal>
          <c:yVal>
            <c:numLit>
              <c:formatCode>General</c:formatCode>
              <c:ptCount val="1"/>
              <c:pt idx="0">
                <c:v>0</c:v>
              </c:pt>
            </c:numLit>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AUX!$B$457</c:f>
              <c:numCache>
                <c:formatCode>General</c:formatCode>
                <c:ptCount val="1"/>
                <c:pt idx="0">
                  <c:v>40</c:v>
                </c:pt>
              </c:numCache>
            </c:numRef>
          </c:xVal>
          <c:yVal>
            <c:numLit>
              <c:formatCode>General</c:formatCode>
              <c:ptCount val="1"/>
              <c:pt idx="0">
                <c:v>0</c:v>
              </c:pt>
            </c:numLit>
          </c:yVal>
          <c:smooth val="0"/>
        </c:ser>
        <c:dLbls>
          <c:showLegendKey val="0"/>
          <c:showVal val="0"/>
          <c:showCatName val="0"/>
          <c:showSerName val="0"/>
          <c:showPercent val="0"/>
          <c:showBubbleSize val="0"/>
        </c:dLbls>
        <c:axId val="62894848"/>
        <c:axId val="62872576"/>
      </c:scatterChart>
      <c:catAx>
        <c:axId val="62868864"/>
        <c:scaling>
          <c:orientation val="minMax"/>
        </c:scaling>
        <c:delete val="1"/>
        <c:axPos val="l"/>
        <c:majorTickMark val="out"/>
        <c:minorTickMark val="none"/>
        <c:tickLblPos val="none"/>
        <c:crossAx val="62871040"/>
        <c:crosses val="autoZero"/>
        <c:auto val="1"/>
        <c:lblAlgn val="ctr"/>
        <c:lblOffset val="100"/>
        <c:noMultiLvlLbl val="0"/>
      </c:catAx>
      <c:valAx>
        <c:axId val="62871040"/>
        <c:scaling>
          <c:orientation val="minMax"/>
          <c:max val="100"/>
        </c:scaling>
        <c:delete val="1"/>
        <c:axPos val="b"/>
        <c:majorGridlines>
          <c:spPr>
            <a:ln>
              <a:solidFill>
                <a:schemeClr val="accent3">
                  <a:lumMod val="20000"/>
                  <a:lumOff val="80000"/>
                </a:schemeClr>
              </a:solidFill>
            </a:ln>
          </c:spPr>
        </c:majorGridlines>
        <c:numFmt formatCode="General" sourceLinked="1"/>
        <c:majorTickMark val="out"/>
        <c:minorTickMark val="none"/>
        <c:tickLblPos val="none"/>
        <c:crossAx val="62868864"/>
        <c:crosses val="autoZero"/>
        <c:crossBetween val="between"/>
      </c:valAx>
      <c:valAx>
        <c:axId val="62872576"/>
        <c:scaling>
          <c:orientation val="minMax"/>
          <c:max val="0.5"/>
          <c:min val="-0.5"/>
        </c:scaling>
        <c:delete val="1"/>
        <c:axPos val="r"/>
        <c:numFmt formatCode="General" sourceLinked="1"/>
        <c:majorTickMark val="out"/>
        <c:minorTickMark val="none"/>
        <c:tickLblPos val="none"/>
        <c:crossAx val="62894848"/>
        <c:crosses val="max"/>
        <c:crossBetween val="midCat"/>
      </c:valAx>
      <c:valAx>
        <c:axId val="62894848"/>
        <c:scaling>
          <c:orientation val="minMax"/>
        </c:scaling>
        <c:delete val="1"/>
        <c:axPos val="b"/>
        <c:numFmt formatCode="General" sourceLinked="1"/>
        <c:majorTickMark val="out"/>
        <c:minorTickMark val="none"/>
        <c:tickLblPos val="none"/>
        <c:crossAx val="628725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AUX!$AZ$434</c:f>
              <c:strCache>
                <c:ptCount val="1"/>
                <c:pt idx="0">
                  <c:v>TxInc sida</c:v>
                </c:pt>
              </c:strCache>
            </c:strRef>
          </c:cat>
          <c:val>
            <c:numRef>
              <c:f>AUX!$AZ$460</c:f>
              <c:numCache>
                <c:formatCode>0.0</c:formatCode>
                <c:ptCount val="1"/>
                <c:pt idx="0">
                  <c:v>65.587191356906729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AUX!$AZ$434</c:f>
              <c:strCache>
                <c:ptCount val="1"/>
                <c:pt idx="0">
                  <c:v>TxInc sida</c:v>
                </c:pt>
              </c:strCache>
            </c:strRef>
          </c:cat>
          <c:val>
            <c:numRef>
              <c:f>AUX!$AZ$461</c:f>
              <c:numCache>
                <c:formatCode>0.0</c:formatCode>
                <c:ptCount val="1"/>
                <c:pt idx="0">
                  <c:v>13.811599919020722</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AUX!$AZ$434</c:f>
              <c:strCache>
                <c:ptCount val="1"/>
                <c:pt idx="0">
                  <c:v>TxInc sida</c:v>
                </c:pt>
              </c:strCache>
            </c:strRef>
          </c:cat>
          <c:val>
            <c:numRef>
              <c:f>AUX!$AZ$462</c:f>
              <c:numCache>
                <c:formatCode>0.0</c:formatCode>
                <c:ptCount val="1"/>
                <c:pt idx="0">
                  <c:v>13.695728117850152</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AUX!$AZ$434</c:f>
              <c:strCache>
                <c:ptCount val="1"/>
                <c:pt idx="0">
                  <c:v>TxInc sida</c:v>
                </c:pt>
              </c:strCache>
            </c:strRef>
          </c:cat>
          <c:val>
            <c:numRef>
              <c:f>AUX!$AZ$464</c:f>
              <c:numCache>
                <c:formatCode>0.0</c:formatCode>
                <c:ptCount val="1"/>
                <c:pt idx="0">
                  <c:v>6.9054806062223975</c:v>
                </c:pt>
              </c:numCache>
            </c:numRef>
          </c:val>
        </c:ser>
        <c:dLbls>
          <c:showLegendKey val="0"/>
          <c:showVal val="0"/>
          <c:showCatName val="0"/>
          <c:showSerName val="0"/>
          <c:showPercent val="0"/>
          <c:showBubbleSize val="0"/>
        </c:dLbls>
        <c:gapWidth val="0"/>
        <c:overlap val="100"/>
        <c:axId val="62932864"/>
        <c:axId val="62951424"/>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AUX!$AZ$456</c:f>
              <c:numCache>
                <c:formatCode>0.0</c:formatCode>
                <c:ptCount val="1"/>
                <c:pt idx="0">
                  <c:v>89.229342668317869</c:v>
                </c:pt>
              </c:numCache>
            </c:numRef>
          </c:xVal>
          <c:yVal>
            <c:numRef>
              <c:f>AUX!$AZ$434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AUX!$AZ$458</c:f>
              <c:numCache>
                <c:formatCode>0.0</c:formatCode>
                <c:ptCount val="1"/>
                <c:pt idx="0">
                  <c:v>97.511485782559461</c:v>
                </c:pt>
              </c:numCache>
            </c:numRef>
          </c:xVal>
          <c:yVal>
            <c:numRef>
              <c:f>AUX!$AZ$434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AUX!$AZ$457</c:f>
              <c:numCache>
                <c:formatCode>0.0</c:formatCode>
                <c:ptCount val="1"/>
                <c:pt idx="0">
                  <c:v>70.395887583356739</c:v>
                </c:pt>
              </c:numCache>
            </c:numRef>
          </c:xVal>
          <c:yVal>
            <c:numRef>
              <c:f>AUX!$AZ$434</c:f>
              <c:numCache>
                <c:formatCode>General</c:formatCode>
                <c:ptCount val="1"/>
                <c:pt idx="0">
                  <c:v>0</c:v>
                </c:pt>
              </c:numCache>
            </c:numRef>
          </c:yVal>
          <c:smooth val="0"/>
        </c:ser>
        <c:dLbls>
          <c:showLegendKey val="0"/>
          <c:showVal val="0"/>
          <c:showCatName val="0"/>
          <c:showSerName val="0"/>
          <c:showPercent val="0"/>
          <c:showBubbleSize val="0"/>
        </c:dLbls>
        <c:axId val="62954496"/>
        <c:axId val="62952960"/>
      </c:scatterChart>
      <c:catAx>
        <c:axId val="62932864"/>
        <c:scaling>
          <c:orientation val="minMax"/>
        </c:scaling>
        <c:delete val="1"/>
        <c:axPos val="l"/>
        <c:numFmt formatCode="General" sourceLinked="1"/>
        <c:majorTickMark val="out"/>
        <c:minorTickMark val="none"/>
        <c:tickLblPos val="none"/>
        <c:crossAx val="62951424"/>
        <c:crosses val="autoZero"/>
        <c:auto val="1"/>
        <c:lblAlgn val="ctr"/>
        <c:lblOffset val="100"/>
        <c:noMultiLvlLbl val="0"/>
      </c:catAx>
      <c:valAx>
        <c:axId val="6295142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2932864"/>
        <c:crosses val="autoZero"/>
        <c:crossBetween val="between"/>
      </c:valAx>
      <c:valAx>
        <c:axId val="62952960"/>
        <c:scaling>
          <c:orientation val="minMax"/>
          <c:max val="0.5"/>
          <c:min val="-0.5"/>
        </c:scaling>
        <c:delete val="1"/>
        <c:axPos val="r"/>
        <c:numFmt formatCode="General" sourceLinked="1"/>
        <c:majorTickMark val="out"/>
        <c:minorTickMark val="none"/>
        <c:tickLblPos val="none"/>
        <c:crossAx val="62954496"/>
        <c:crosses val="max"/>
        <c:crossBetween val="midCat"/>
      </c:valAx>
      <c:valAx>
        <c:axId val="62954496"/>
        <c:scaling>
          <c:orientation val="minMax"/>
        </c:scaling>
        <c:delete val="1"/>
        <c:axPos val="b"/>
        <c:numFmt formatCode="0.0" sourceLinked="1"/>
        <c:majorTickMark val="out"/>
        <c:minorTickMark val="none"/>
        <c:tickLblPos val="none"/>
        <c:crossAx val="6295296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AUX!$BA$434</c:f>
              <c:strCache>
                <c:ptCount val="1"/>
                <c:pt idx="0">
                  <c:v>TxInc VIH</c:v>
                </c:pt>
              </c:strCache>
            </c:strRef>
          </c:cat>
          <c:val>
            <c:numRef>
              <c:f>AUX!$BA$460</c:f>
              <c:numCache>
                <c:formatCode>0.0</c:formatCode>
                <c:ptCount val="1"/>
                <c:pt idx="0">
                  <c:v>71.823685457982549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AUX!$BA$434</c:f>
              <c:strCache>
                <c:ptCount val="1"/>
                <c:pt idx="0">
                  <c:v>TxInc VIH</c:v>
                </c:pt>
              </c:strCache>
            </c:strRef>
          </c:cat>
          <c:val>
            <c:numRef>
              <c:f>AUX!$BA$461</c:f>
              <c:numCache>
                <c:formatCode>0.0</c:formatCode>
                <c:ptCount val="1"/>
                <c:pt idx="0">
                  <c:v>7.9602504686642703</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AUX!$BA$434</c:f>
              <c:strCache>
                <c:ptCount val="1"/>
                <c:pt idx="0">
                  <c:v>TxInc VIH</c:v>
                </c:pt>
              </c:strCache>
            </c:strRef>
          </c:cat>
          <c:val>
            <c:numRef>
              <c:f>AUX!$BA$462</c:f>
              <c:numCache>
                <c:formatCode>0.0</c:formatCode>
                <c:ptCount val="1"/>
                <c:pt idx="0">
                  <c:v>8.3090812862149335</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AUX!$BA$434</c:f>
              <c:strCache>
                <c:ptCount val="1"/>
                <c:pt idx="0">
                  <c:v>TxInc VIH</c:v>
                </c:pt>
              </c:strCache>
            </c:strRef>
          </c:cat>
          <c:val>
            <c:numRef>
              <c:f>AUX!$BA$464</c:f>
              <c:numCache>
                <c:formatCode>0.0</c:formatCode>
                <c:ptCount val="1"/>
                <c:pt idx="0">
                  <c:v>11.906982787138247</c:v>
                </c:pt>
              </c:numCache>
            </c:numRef>
          </c:val>
        </c:ser>
        <c:dLbls>
          <c:showLegendKey val="0"/>
          <c:showVal val="0"/>
          <c:showCatName val="0"/>
          <c:showSerName val="0"/>
          <c:showPercent val="0"/>
          <c:showBubbleSize val="0"/>
        </c:dLbls>
        <c:gapWidth val="0"/>
        <c:overlap val="100"/>
        <c:axId val="62984192"/>
        <c:axId val="62986112"/>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AUX!$BA$456</c:f>
              <c:numCache>
                <c:formatCode>0.0</c:formatCode>
                <c:ptCount val="1"/>
                <c:pt idx="0">
                  <c:v>93.145945334384095</c:v>
                </c:pt>
              </c:numCache>
            </c:numRef>
          </c:xVal>
          <c:yVal>
            <c:numRef>
              <c:f>AUX!$BA$434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AUX!$BA$458</c:f>
              <c:numCache>
                <c:formatCode>0.0</c:formatCode>
                <c:ptCount val="1"/>
                <c:pt idx="0">
                  <c:v>93.665600173787709</c:v>
                </c:pt>
              </c:numCache>
            </c:numRef>
          </c:xVal>
          <c:yVal>
            <c:numRef>
              <c:f>AUX!$BA$434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AUX!$BA$457</c:f>
              <c:numCache>
                <c:formatCode>0.0</c:formatCode>
                <c:ptCount val="1"/>
                <c:pt idx="0">
                  <c:v>70.50422312571348</c:v>
                </c:pt>
              </c:numCache>
            </c:numRef>
          </c:xVal>
          <c:yVal>
            <c:numRef>
              <c:f>AUX!$BA$434</c:f>
              <c:numCache>
                <c:formatCode>General</c:formatCode>
                <c:ptCount val="1"/>
                <c:pt idx="0">
                  <c:v>0</c:v>
                </c:pt>
              </c:numCache>
            </c:numRef>
          </c:yVal>
          <c:smooth val="0"/>
        </c:ser>
        <c:dLbls>
          <c:showLegendKey val="0"/>
          <c:showVal val="0"/>
          <c:showCatName val="0"/>
          <c:showSerName val="0"/>
          <c:showPercent val="0"/>
          <c:showBubbleSize val="0"/>
        </c:dLbls>
        <c:axId val="63001728"/>
        <c:axId val="62987648"/>
      </c:scatterChart>
      <c:catAx>
        <c:axId val="62984192"/>
        <c:scaling>
          <c:orientation val="minMax"/>
        </c:scaling>
        <c:delete val="1"/>
        <c:axPos val="l"/>
        <c:numFmt formatCode="General" sourceLinked="1"/>
        <c:majorTickMark val="out"/>
        <c:minorTickMark val="none"/>
        <c:tickLblPos val="none"/>
        <c:crossAx val="62986112"/>
        <c:crosses val="autoZero"/>
        <c:auto val="1"/>
        <c:lblAlgn val="ctr"/>
        <c:lblOffset val="100"/>
        <c:noMultiLvlLbl val="0"/>
      </c:catAx>
      <c:valAx>
        <c:axId val="6298611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2984192"/>
        <c:crosses val="autoZero"/>
        <c:crossBetween val="between"/>
      </c:valAx>
      <c:valAx>
        <c:axId val="62987648"/>
        <c:scaling>
          <c:orientation val="minMax"/>
          <c:max val="0.5"/>
          <c:min val="-0.5"/>
        </c:scaling>
        <c:delete val="1"/>
        <c:axPos val="r"/>
        <c:numFmt formatCode="General" sourceLinked="1"/>
        <c:majorTickMark val="out"/>
        <c:minorTickMark val="none"/>
        <c:tickLblPos val="none"/>
        <c:crossAx val="63001728"/>
        <c:crosses val="max"/>
        <c:crossBetween val="midCat"/>
      </c:valAx>
      <c:valAx>
        <c:axId val="63001728"/>
        <c:scaling>
          <c:orientation val="minMax"/>
        </c:scaling>
        <c:delete val="1"/>
        <c:axPos val="b"/>
        <c:numFmt formatCode="0.0" sourceLinked="1"/>
        <c:majorTickMark val="out"/>
        <c:minorTickMark val="none"/>
        <c:tickLblPos val="none"/>
        <c:crossAx val="6298764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AUX!$BB$434</c:f>
              <c:strCache>
                <c:ptCount val="1"/>
                <c:pt idx="0">
                  <c:v>TxInc Tub</c:v>
                </c:pt>
              </c:strCache>
            </c:strRef>
          </c:cat>
          <c:val>
            <c:numRef>
              <c:f>AUX!$BB$460</c:f>
              <c:numCache>
                <c:formatCode>0.0</c:formatCode>
                <c:ptCount val="1"/>
                <c:pt idx="0">
                  <c:v>46.814592481975872</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AUX!$BB$434</c:f>
              <c:strCache>
                <c:ptCount val="1"/>
                <c:pt idx="0">
                  <c:v>TxInc Tub</c:v>
                </c:pt>
              </c:strCache>
            </c:strRef>
          </c:cat>
          <c:val>
            <c:numRef>
              <c:f>AUX!$BB$461</c:f>
              <c:numCache>
                <c:formatCode>0.0</c:formatCode>
                <c:ptCount val="1"/>
                <c:pt idx="0">
                  <c:v>19.622188695318805</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AUX!$BB$434</c:f>
              <c:strCache>
                <c:ptCount val="1"/>
                <c:pt idx="0">
                  <c:v>TxInc Tub</c:v>
                </c:pt>
              </c:strCache>
            </c:strRef>
          </c:cat>
          <c:val>
            <c:numRef>
              <c:f>AUX!$BB$462</c:f>
              <c:numCache>
                <c:formatCode>0.0</c:formatCode>
                <c:ptCount val="1"/>
                <c:pt idx="0">
                  <c:v>18.552795569677755</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AUX!$BB$434</c:f>
              <c:strCache>
                <c:ptCount val="1"/>
                <c:pt idx="0">
                  <c:v>TxInc Tub</c:v>
                </c:pt>
              </c:strCache>
            </c:strRef>
          </c:cat>
          <c:val>
            <c:numRef>
              <c:f>AUX!$BB$464</c:f>
              <c:numCache>
                <c:formatCode>0.0</c:formatCode>
                <c:ptCount val="1"/>
                <c:pt idx="0">
                  <c:v>15.010423253027568</c:v>
                </c:pt>
              </c:numCache>
            </c:numRef>
          </c:val>
        </c:ser>
        <c:dLbls>
          <c:showLegendKey val="0"/>
          <c:showVal val="0"/>
          <c:showCatName val="0"/>
          <c:showSerName val="0"/>
          <c:showPercent val="0"/>
          <c:showBubbleSize val="0"/>
        </c:dLbls>
        <c:gapWidth val="0"/>
        <c:overlap val="100"/>
        <c:axId val="63043456"/>
        <c:axId val="63119360"/>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AUX!$BB$456</c:f>
              <c:numCache>
                <c:formatCode>0.0</c:formatCode>
                <c:ptCount val="1"/>
                <c:pt idx="0">
                  <c:v>74.249288479901892</c:v>
                </c:pt>
              </c:numCache>
            </c:numRef>
          </c:xVal>
          <c:yVal>
            <c:numRef>
              <c:f>AUX!$BB$434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AUX!$BB$458</c:f>
              <c:numCache>
                <c:formatCode>0.0</c:formatCode>
                <c:ptCount val="1"/>
                <c:pt idx="0">
                  <c:v>84.607081336663498</c:v>
                </c:pt>
              </c:numCache>
            </c:numRef>
          </c:xVal>
          <c:yVal>
            <c:numRef>
              <c:f>AUX!$BB$434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5"/>
            <c:spPr>
              <a:solidFill>
                <a:srgbClr val="FF0000"/>
              </a:solidFill>
            </c:spPr>
          </c:marker>
          <c:xVal>
            <c:numRef>
              <c:f>AUX!$BB$457</c:f>
              <c:numCache>
                <c:formatCode>0.0</c:formatCode>
                <c:ptCount val="1"/>
                <c:pt idx="0">
                  <c:v>58.710098983494873</c:v>
                </c:pt>
              </c:numCache>
            </c:numRef>
          </c:xVal>
          <c:yVal>
            <c:numRef>
              <c:f>AUX!$BB$434</c:f>
              <c:numCache>
                <c:formatCode>General</c:formatCode>
                <c:ptCount val="1"/>
                <c:pt idx="0">
                  <c:v>0</c:v>
                </c:pt>
              </c:numCache>
            </c:numRef>
          </c:yVal>
          <c:smooth val="0"/>
        </c:ser>
        <c:dLbls>
          <c:showLegendKey val="0"/>
          <c:showVal val="0"/>
          <c:showCatName val="0"/>
          <c:showSerName val="0"/>
          <c:showPercent val="0"/>
          <c:showBubbleSize val="0"/>
        </c:dLbls>
        <c:axId val="63122432"/>
        <c:axId val="63120896"/>
      </c:scatterChart>
      <c:catAx>
        <c:axId val="63043456"/>
        <c:scaling>
          <c:orientation val="minMax"/>
        </c:scaling>
        <c:delete val="1"/>
        <c:axPos val="l"/>
        <c:majorTickMark val="out"/>
        <c:minorTickMark val="none"/>
        <c:tickLblPos val="none"/>
        <c:crossAx val="63119360"/>
        <c:crosses val="autoZero"/>
        <c:auto val="1"/>
        <c:lblAlgn val="ctr"/>
        <c:lblOffset val="100"/>
        <c:noMultiLvlLbl val="0"/>
      </c:catAx>
      <c:valAx>
        <c:axId val="6311936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3043456"/>
        <c:crosses val="autoZero"/>
        <c:crossBetween val="between"/>
      </c:valAx>
      <c:valAx>
        <c:axId val="63120896"/>
        <c:scaling>
          <c:orientation val="minMax"/>
          <c:max val="0.5"/>
          <c:min val="-0.5"/>
        </c:scaling>
        <c:delete val="1"/>
        <c:axPos val="r"/>
        <c:numFmt formatCode="General" sourceLinked="1"/>
        <c:majorTickMark val="out"/>
        <c:minorTickMark val="none"/>
        <c:tickLblPos val="none"/>
        <c:crossAx val="63122432"/>
        <c:crosses val="max"/>
        <c:crossBetween val="midCat"/>
      </c:valAx>
      <c:valAx>
        <c:axId val="63122432"/>
        <c:scaling>
          <c:orientation val="minMax"/>
        </c:scaling>
        <c:delete val="1"/>
        <c:axPos val="b"/>
        <c:numFmt formatCode="0.0" sourceLinked="1"/>
        <c:majorTickMark val="out"/>
        <c:minorTickMark val="none"/>
        <c:tickLblPos val="none"/>
        <c:crossAx val="6312089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4645191409899"/>
          <c:y val="5.527854938271605E-2"/>
          <c:w val="0.86458309990660487"/>
          <c:h val="0.71516589506172834"/>
        </c:manualLayout>
      </c:layout>
      <c:lineChart>
        <c:grouping val="standard"/>
        <c:varyColors val="0"/>
        <c:ser>
          <c:idx val="0"/>
          <c:order val="0"/>
          <c:tx>
            <c:strRef>
              <c:f>AUX!$A$85</c:f>
              <c:strCache>
                <c:ptCount val="1"/>
                <c:pt idx="0">
                  <c:v>Continente</c:v>
                </c:pt>
              </c:strCache>
            </c:strRef>
          </c:tx>
          <c:spPr>
            <a:ln w="12700">
              <a:solidFill>
                <a:srgbClr val="FF0000"/>
              </a:solidFill>
            </a:ln>
          </c:spPr>
          <c:marker>
            <c:symbol val="none"/>
          </c:marker>
          <c:cat>
            <c:strRef>
              <c:f>AUX!$B$84:$P$84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AUX!$B$85:$P$85</c:f>
              <c:numCache>
                <c:formatCode>0.0</c:formatCode>
                <c:ptCount val="15"/>
                <c:pt idx="0">
                  <c:v>72.236034473125429</c:v>
                </c:pt>
                <c:pt idx="1">
                  <c:v>72.59212045396508</c:v>
                </c:pt>
                <c:pt idx="2">
                  <c:v>72.939511744395816</c:v>
                </c:pt>
                <c:pt idx="3">
                  <c:v>73.382464218606671</c:v>
                </c:pt>
                <c:pt idx="4">
                  <c:v>73.807200112506806</c:v>
                </c:pt>
                <c:pt idx="5">
                  <c:v>74.111729973825817</c:v>
                </c:pt>
                <c:pt idx="6">
                  <c:v>74.53809573917448</c:v>
                </c:pt>
                <c:pt idx="7">
                  <c:v>74.836478445845216</c:v>
                </c:pt>
                <c:pt idx="8">
                  <c:v>75.268369061226039</c:v>
                </c:pt>
                <c:pt idx="9">
                  <c:v>75.58199477957811</c:v>
                </c:pt>
                <c:pt idx="10">
                  <c:v>76.037112625383713</c:v>
                </c:pt>
                <c:pt idx="11">
                  <c:v>76.384046458242906</c:v>
                </c:pt>
                <c:pt idx="12">
                  <c:v>76.656367834144277</c:v>
                </c:pt>
                <c:pt idx="13">
                  <c:v>77.046402771931596</c:v>
                </c:pt>
                <c:pt idx="14">
                  <c:v>77.325289100626719</c:v>
                </c:pt>
              </c:numCache>
            </c:numRef>
          </c:val>
          <c:smooth val="0"/>
        </c:ser>
        <c:ser>
          <c:idx val="1"/>
          <c:order val="1"/>
          <c:tx>
            <c:strRef>
              <c:f>AUX!$A$86</c:f>
              <c:strCache>
                <c:ptCount val="1"/>
                <c:pt idx="0">
                  <c:v>ARS Alentejo</c:v>
                </c:pt>
              </c:strCache>
            </c:strRef>
          </c:tx>
          <c:spPr>
            <a:ln w="12700">
              <a:solidFill>
                <a:schemeClr val="tx2">
                  <a:lumMod val="75000"/>
                </a:schemeClr>
              </a:solidFill>
            </a:ln>
          </c:spPr>
          <c:marker>
            <c:symbol val="none"/>
          </c:marker>
          <c:cat>
            <c:strRef>
              <c:f>AUX!$B$84:$P$84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AUX!$B$86:$P$86</c:f>
              <c:numCache>
                <c:formatCode>0.0</c:formatCode>
                <c:ptCount val="15"/>
                <c:pt idx="0">
                  <c:v>72.163344621993545</c:v>
                </c:pt>
                <c:pt idx="1">
                  <c:v>72.461692114854188</c:v>
                </c:pt>
                <c:pt idx="2">
                  <c:v>72.89103620760649</c:v>
                </c:pt>
                <c:pt idx="3">
                  <c:v>73.37727177198677</c:v>
                </c:pt>
                <c:pt idx="4">
                  <c:v>73.853881158044345</c:v>
                </c:pt>
                <c:pt idx="5">
                  <c:v>73.912380255193284</c:v>
                </c:pt>
                <c:pt idx="6">
                  <c:v>74.251326067347932</c:v>
                </c:pt>
                <c:pt idx="7">
                  <c:v>74.335840265144981</c:v>
                </c:pt>
                <c:pt idx="8">
                  <c:v>74.985163064700203</c:v>
                </c:pt>
                <c:pt idx="9">
                  <c:v>75.208232057260446</c:v>
                </c:pt>
                <c:pt idx="10">
                  <c:v>75.722334686531298</c:v>
                </c:pt>
                <c:pt idx="11">
                  <c:v>75.745049595106863</c:v>
                </c:pt>
                <c:pt idx="12">
                  <c:v>75.963441647874902</c:v>
                </c:pt>
                <c:pt idx="13">
                  <c:v>76.302682941310806</c:v>
                </c:pt>
                <c:pt idx="14">
                  <c:v>76.72757198453084</c:v>
                </c:pt>
              </c:numCache>
            </c:numRef>
          </c:val>
          <c:smooth val="0"/>
        </c:ser>
        <c:ser>
          <c:idx val="2"/>
          <c:order val="2"/>
          <c:tx>
            <c:strRef>
              <c:f>AUX!$A$87</c:f>
              <c:strCache>
                <c:ptCount val="1"/>
                <c:pt idx="0">
                  <c:v>ULS Norte Alentejano</c:v>
                </c:pt>
              </c:strCache>
            </c:strRef>
          </c:tx>
          <c:spPr>
            <a:ln w="25400">
              <a:solidFill>
                <a:srgbClr val="008080"/>
              </a:solidFill>
            </a:ln>
          </c:spPr>
          <c:marker>
            <c:symbol val="none"/>
          </c:marker>
          <c:errBars>
            <c:errDir val="y"/>
            <c:errBarType val="both"/>
            <c:errValType val="cust"/>
            <c:noEndCap val="0"/>
            <c:plus>
              <c:numRef>
                <c:f>AUX!$B$90:$P$90</c:f>
                <c:numCache>
                  <c:formatCode>General</c:formatCode>
                  <c:ptCount val="15"/>
                  <c:pt idx="0">
                    <c:v>0.68965154410341256</c:v>
                  </c:pt>
                  <c:pt idx="1">
                    <c:v>0.71487837044571734</c:v>
                  </c:pt>
                  <c:pt idx="2">
                    <c:v>0.69414922034853532</c:v>
                  </c:pt>
                  <c:pt idx="3">
                    <c:v>0.68290548063880863</c:v>
                  </c:pt>
                  <c:pt idx="4">
                    <c:v>0.65178229458510373</c:v>
                  </c:pt>
                  <c:pt idx="5">
                    <c:v>0.67100720559659521</c:v>
                  </c:pt>
                  <c:pt idx="6">
                    <c:v>0.67877333275484375</c:v>
                  </c:pt>
                  <c:pt idx="7">
                    <c:v>0.70016438383888158</c:v>
                  </c:pt>
                  <c:pt idx="8">
                    <c:v>0.69225783806290053</c:v>
                  </c:pt>
                  <c:pt idx="9">
                    <c:v>0.69677485615355295</c:v>
                  </c:pt>
                  <c:pt idx="10">
                    <c:v>0.6887140725562233</c:v>
                  </c:pt>
                  <c:pt idx="11">
                    <c:v>0.66810583322143202</c:v>
                  </c:pt>
                  <c:pt idx="12">
                    <c:v>0.64692562343586246</c:v>
                  </c:pt>
                  <c:pt idx="13">
                    <c:v>0.62529925213375748</c:v>
                  </c:pt>
                  <c:pt idx="14">
                    <c:v>0.60597993170041775</c:v>
                  </c:pt>
                </c:numCache>
              </c:numRef>
            </c:plus>
            <c:minus>
              <c:numRef>
                <c:f>AUX!$B$90:$P$90</c:f>
                <c:numCache>
                  <c:formatCode>General</c:formatCode>
                  <c:ptCount val="15"/>
                  <c:pt idx="0">
                    <c:v>0.68965154410341256</c:v>
                  </c:pt>
                  <c:pt idx="1">
                    <c:v>0.71487837044571734</c:v>
                  </c:pt>
                  <c:pt idx="2">
                    <c:v>0.69414922034853532</c:v>
                  </c:pt>
                  <c:pt idx="3">
                    <c:v>0.68290548063880863</c:v>
                  </c:pt>
                  <c:pt idx="4">
                    <c:v>0.65178229458510373</c:v>
                  </c:pt>
                  <c:pt idx="5">
                    <c:v>0.67100720559659521</c:v>
                  </c:pt>
                  <c:pt idx="6">
                    <c:v>0.67877333275484375</c:v>
                  </c:pt>
                  <c:pt idx="7">
                    <c:v>0.70016438383888158</c:v>
                  </c:pt>
                  <c:pt idx="8">
                    <c:v>0.69225783806290053</c:v>
                  </c:pt>
                  <c:pt idx="9">
                    <c:v>0.69677485615355295</c:v>
                  </c:pt>
                  <c:pt idx="10">
                    <c:v>0.6887140725562233</c:v>
                  </c:pt>
                  <c:pt idx="11">
                    <c:v>0.66810583322143202</c:v>
                  </c:pt>
                  <c:pt idx="12">
                    <c:v>0.64692562343586246</c:v>
                  </c:pt>
                  <c:pt idx="13">
                    <c:v>0.62529925213375748</c:v>
                  </c:pt>
                  <c:pt idx="14">
                    <c:v>0.60597993170041775</c:v>
                  </c:pt>
                </c:numCache>
              </c:numRef>
            </c:minus>
            <c:spPr>
              <a:ln>
                <a:solidFill>
                  <a:srgbClr val="008080"/>
                </a:solidFill>
              </a:ln>
            </c:spPr>
          </c:errBars>
          <c:cat>
            <c:strRef>
              <c:f>AUX!$B$84:$P$84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AUX!$B$87:$P$87</c:f>
              <c:numCache>
                <c:formatCode>0.0</c:formatCode>
                <c:ptCount val="15"/>
                <c:pt idx="0">
                  <c:v>73.022906502336298</c:v>
                </c:pt>
                <c:pt idx="1">
                  <c:v>73.202623259954933</c:v>
                </c:pt>
                <c:pt idx="2">
                  <c:v>73.682050553513378</c:v>
                </c:pt>
                <c:pt idx="3">
                  <c:v>74.102496718848215</c:v>
                </c:pt>
                <c:pt idx="4">
                  <c:v>74.582910409064638</c:v>
                </c:pt>
                <c:pt idx="5">
                  <c:v>74.251008126145607</c:v>
                </c:pt>
                <c:pt idx="6">
                  <c:v>74.470765866083369</c:v>
                </c:pt>
                <c:pt idx="7">
                  <c:v>74.486917126383617</c:v>
                </c:pt>
                <c:pt idx="8">
                  <c:v>74.974545605092359</c:v>
                </c:pt>
                <c:pt idx="9">
                  <c:v>75.01507414992264</c:v>
                </c:pt>
                <c:pt idx="10">
                  <c:v>75.790304916847802</c:v>
                </c:pt>
                <c:pt idx="11">
                  <c:v>76.051271578686595</c:v>
                </c:pt>
                <c:pt idx="12">
                  <c:v>76.483976755900315</c:v>
                </c:pt>
                <c:pt idx="13">
                  <c:v>76.568123178867722</c:v>
                </c:pt>
                <c:pt idx="14">
                  <c:v>76.882164044007396</c:v>
                </c:pt>
              </c:numCache>
            </c:numRef>
          </c:val>
          <c:smooth val="0"/>
        </c:ser>
        <c:dLbls>
          <c:showLegendKey val="0"/>
          <c:showVal val="0"/>
          <c:showCatName val="0"/>
          <c:showSerName val="0"/>
          <c:showPercent val="0"/>
          <c:showBubbleSize val="0"/>
        </c:dLbls>
        <c:marker val="1"/>
        <c:smooth val="0"/>
        <c:axId val="195152512"/>
        <c:axId val="195154304"/>
      </c:lineChart>
      <c:catAx>
        <c:axId val="195152512"/>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95154304"/>
        <c:crosses val="autoZero"/>
        <c:auto val="1"/>
        <c:lblAlgn val="ctr"/>
        <c:lblOffset val="100"/>
        <c:tickLblSkip val="2"/>
        <c:tickMarkSkip val="1"/>
        <c:noMultiLvlLbl val="0"/>
      </c:catAx>
      <c:valAx>
        <c:axId val="195154304"/>
        <c:scaling>
          <c:orientation val="minMax"/>
          <c:max val="86"/>
          <c:min val="68"/>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Anos</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95152512"/>
        <c:crosses val="autoZero"/>
        <c:crossBetween val="between"/>
        <c:majorUnit val="2"/>
        <c:minorUnit val="0.4"/>
      </c:valAx>
    </c:plotArea>
    <c:legend>
      <c:legendPos val="b"/>
      <c:layout>
        <c:manualLayout>
          <c:xMode val="edge"/>
          <c:yMode val="edge"/>
          <c:x val="1.6211251167133525E-2"/>
          <c:y val="0.896700231481507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AUX!$M$434</c:f>
              <c:strCache>
                <c:ptCount val="1"/>
                <c:pt idx="0">
                  <c:v>Tx Criminalidade</c:v>
                </c:pt>
              </c:strCache>
            </c:strRef>
          </c:cat>
          <c:val>
            <c:numRef>
              <c:f>AUX!$M$460</c:f>
              <c:numCache>
                <c:formatCode>0.0</c:formatCode>
                <c:ptCount val="1"/>
                <c:pt idx="0">
                  <c:v>68.433566476864854</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AUX!$M$434</c:f>
              <c:strCache>
                <c:ptCount val="1"/>
                <c:pt idx="0">
                  <c:v>Tx Criminalidade</c:v>
                </c:pt>
              </c:strCache>
            </c:strRef>
          </c:cat>
          <c:val>
            <c:numRef>
              <c:f>AUX!$M$461</c:f>
              <c:numCache>
                <c:formatCode>0.0</c:formatCode>
                <c:ptCount val="1"/>
                <c:pt idx="0">
                  <c:v>9.588258740195144</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AUX!$M$434</c:f>
              <c:strCache>
                <c:ptCount val="1"/>
                <c:pt idx="0">
                  <c:v>Tx Criminalidade</c:v>
                </c:pt>
              </c:strCache>
            </c:strRef>
          </c:cat>
          <c:val>
            <c:numRef>
              <c:f>AUX!$M$462</c:f>
              <c:numCache>
                <c:formatCode>0.0</c:formatCode>
                <c:ptCount val="1"/>
                <c:pt idx="0">
                  <c:v>5.2992504179591577</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AUX!$M$434</c:f>
              <c:strCache>
                <c:ptCount val="1"/>
                <c:pt idx="0">
                  <c:v>Tx Criminalidade</c:v>
                </c:pt>
              </c:strCache>
            </c:strRef>
          </c:cat>
          <c:val>
            <c:numRef>
              <c:f>AUX!$M$464</c:f>
              <c:numCache>
                <c:formatCode>0.0</c:formatCode>
                <c:ptCount val="1"/>
                <c:pt idx="0">
                  <c:v>16.678924364980844</c:v>
                </c:pt>
              </c:numCache>
            </c:numRef>
          </c:val>
        </c:ser>
        <c:dLbls>
          <c:showLegendKey val="0"/>
          <c:showVal val="0"/>
          <c:showCatName val="0"/>
          <c:showSerName val="0"/>
          <c:showPercent val="0"/>
          <c:showBubbleSize val="0"/>
        </c:dLbls>
        <c:gapWidth val="0"/>
        <c:overlap val="100"/>
        <c:axId val="63246336"/>
        <c:axId val="63248256"/>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AUX!$M$456</c:f>
              <c:numCache>
                <c:formatCode>0.0</c:formatCode>
                <c:ptCount val="1"/>
                <c:pt idx="0">
                  <c:v>81.76311132317548</c:v>
                </c:pt>
              </c:numCache>
            </c:numRef>
          </c:xVal>
          <c:yVal>
            <c:numRef>
              <c:f>AUX!$M$434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AUX!$M$458</c:f>
              <c:numCache>
                <c:formatCode>0.0</c:formatCode>
                <c:ptCount val="1"/>
                <c:pt idx="0">
                  <c:v>80.611493425658438</c:v>
                </c:pt>
              </c:numCache>
            </c:numRef>
          </c:xVal>
          <c:yVal>
            <c:numRef>
              <c:f>AUX!$M$434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AUX!$M$457</c:f>
              <c:numCache>
                <c:formatCode>0.0</c:formatCode>
                <c:ptCount val="1"/>
                <c:pt idx="0">
                  <c:v>69.563815111407862</c:v>
                </c:pt>
              </c:numCache>
            </c:numRef>
          </c:xVal>
          <c:yVal>
            <c:numRef>
              <c:f>AUX!$M$434</c:f>
              <c:numCache>
                <c:formatCode>General</c:formatCode>
                <c:ptCount val="1"/>
                <c:pt idx="0">
                  <c:v>0</c:v>
                </c:pt>
              </c:numCache>
            </c:numRef>
          </c:yVal>
          <c:smooth val="0"/>
        </c:ser>
        <c:dLbls>
          <c:showLegendKey val="0"/>
          <c:showVal val="0"/>
          <c:showCatName val="0"/>
          <c:showSerName val="0"/>
          <c:showPercent val="0"/>
          <c:showBubbleSize val="0"/>
        </c:dLbls>
        <c:axId val="63255680"/>
        <c:axId val="63249792"/>
      </c:scatterChart>
      <c:catAx>
        <c:axId val="63246336"/>
        <c:scaling>
          <c:orientation val="minMax"/>
        </c:scaling>
        <c:delete val="1"/>
        <c:axPos val="l"/>
        <c:majorTickMark val="out"/>
        <c:minorTickMark val="none"/>
        <c:tickLblPos val="none"/>
        <c:crossAx val="63248256"/>
        <c:crosses val="autoZero"/>
        <c:auto val="1"/>
        <c:lblAlgn val="ctr"/>
        <c:lblOffset val="100"/>
        <c:noMultiLvlLbl val="0"/>
      </c:catAx>
      <c:valAx>
        <c:axId val="6324825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3246336"/>
        <c:crosses val="autoZero"/>
        <c:crossBetween val="between"/>
      </c:valAx>
      <c:valAx>
        <c:axId val="63249792"/>
        <c:scaling>
          <c:orientation val="minMax"/>
          <c:max val="0.5"/>
          <c:min val="-0.5"/>
        </c:scaling>
        <c:delete val="1"/>
        <c:axPos val="r"/>
        <c:numFmt formatCode="General" sourceLinked="1"/>
        <c:majorTickMark val="out"/>
        <c:minorTickMark val="none"/>
        <c:tickLblPos val="none"/>
        <c:crossAx val="63255680"/>
        <c:crosses val="max"/>
        <c:crossBetween val="midCat"/>
      </c:valAx>
      <c:valAx>
        <c:axId val="63255680"/>
        <c:scaling>
          <c:orientation val="minMax"/>
        </c:scaling>
        <c:delete val="1"/>
        <c:axPos val="b"/>
        <c:numFmt formatCode="0.0" sourceLinked="1"/>
        <c:majorTickMark val="out"/>
        <c:minorTickMark val="none"/>
        <c:tickLblPos val="none"/>
        <c:crossAx val="6324979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AUX!$N$434</c:f>
              <c:strCache>
                <c:ptCount val="1"/>
                <c:pt idx="0">
                  <c:v>Sem Escola, 2011</c:v>
                </c:pt>
              </c:strCache>
            </c:strRef>
          </c:cat>
          <c:val>
            <c:numRef>
              <c:f>AUX!$N$460</c:f>
              <c:numCache>
                <c:formatCode>0.0</c:formatCode>
                <c:ptCount val="1"/>
                <c:pt idx="0">
                  <c:v>30.348180222372221</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AUX!$N$434</c:f>
              <c:strCache>
                <c:ptCount val="1"/>
                <c:pt idx="0">
                  <c:v>Sem Escola, 2011</c:v>
                </c:pt>
              </c:strCache>
            </c:strRef>
          </c:cat>
          <c:val>
            <c:numRef>
              <c:f>AUX!$N$461</c:f>
              <c:numCache>
                <c:formatCode>0.0</c:formatCode>
                <c:ptCount val="1"/>
                <c:pt idx="0">
                  <c:v>19.344966711038161</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AUX!$N$434</c:f>
              <c:strCache>
                <c:ptCount val="1"/>
                <c:pt idx="0">
                  <c:v>Sem Escola, 2011</c:v>
                </c:pt>
              </c:strCache>
            </c:strRef>
          </c:cat>
          <c:val>
            <c:numRef>
              <c:f>AUX!$N$462</c:f>
              <c:numCache>
                <c:formatCode>0.0</c:formatCode>
                <c:ptCount val="1"/>
                <c:pt idx="0">
                  <c:v>19.896629670493745</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AUX!$N$434</c:f>
              <c:strCache>
                <c:ptCount val="1"/>
                <c:pt idx="0">
                  <c:v>Sem Escola, 2011</c:v>
                </c:pt>
              </c:strCache>
            </c:strRef>
          </c:cat>
          <c:val>
            <c:numRef>
              <c:f>AUX!$N$464</c:f>
              <c:numCache>
                <c:formatCode>0.0</c:formatCode>
                <c:ptCount val="1"/>
                <c:pt idx="0">
                  <c:v>30.410223396095873</c:v>
                </c:pt>
              </c:numCache>
            </c:numRef>
          </c:val>
        </c:ser>
        <c:dLbls>
          <c:showLegendKey val="0"/>
          <c:showVal val="0"/>
          <c:showCatName val="0"/>
          <c:showSerName val="0"/>
          <c:showPercent val="0"/>
          <c:showBubbleSize val="0"/>
        </c:dLbls>
        <c:gapWidth val="0"/>
        <c:overlap val="100"/>
        <c:axId val="63297408"/>
        <c:axId val="63303680"/>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AUX!$N$456</c:f>
              <c:numCache>
                <c:formatCode>0.0</c:formatCode>
                <c:ptCount val="1"/>
                <c:pt idx="0">
                  <c:v>12.514311813815148</c:v>
                </c:pt>
              </c:numCache>
            </c:numRef>
          </c:xVal>
          <c:yVal>
            <c:numRef>
              <c:f>AUX!$N$434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AUX!$N$458</c:f>
              <c:numCache>
                <c:formatCode>0.0</c:formatCode>
                <c:ptCount val="1"/>
                <c:pt idx="0">
                  <c:v>14.944575373858346</c:v>
                </c:pt>
              </c:numCache>
            </c:numRef>
          </c:xVal>
          <c:yVal>
            <c:numRef>
              <c:f>AUX!$N$434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AUX!$N$457</c:f>
              <c:numCache>
                <c:formatCode>0.0</c:formatCode>
                <c:ptCount val="1"/>
                <c:pt idx="0">
                  <c:v>55.006480975744878</c:v>
                </c:pt>
              </c:numCache>
            </c:numRef>
          </c:xVal>
          <c:yVal>
            <c:numRef>
              <c:f>AUX!$N$434</c:f>
              <c:numCache>
                <c:formatCode>General</c:formatCode>
                <c:ptCount val="1"/>
                <c:pt idx="0">
                  <c:v>0</c:v>
                </c:pt>
              </c:numCache>
            </c:numRef>
          </c:yVal>
          <c:smooth val="0"/>
        </c:ser>
        <c:dLbls>
          <c:showLegendKey val="0"/>
          <c:showVal val="0"/>
          <c:showCatName val="0"/>
          <c:showSerName val="0"/>
          <c:showPercent val="0"/>
          <c:showBubbleSize val="0"/>
        </c:dLbls>
        <c:axId val="63306752"/>
        <c:axId val="63305216"/>
      </c:scatterChart>
      <c:catAx>
        <c:axId val="63297408"/>
        <c:scaling>
          <c:orientation val="minMax"/>
        </c:scaling>
        <c:delete val="1"/>
        <c:axPos val="l"/>
        <c:numFmt formatCode="General" sourceLinked="1"/>
        <c:majorTickMark val="out"/>
        <c:minorTickMark val="none"/>
        <c:tickLblPos val="none"/>
        <c:crossAx val="63303680"/>
        <c:crosses val="autoZero"/>
        <c:auto val="1"/>
        <c:lblAlgn val="ctr"/>
        <c:lblOffset val="100"/>
        <c:noMultiLvlLbl val="0"/>
      </c:catAx>
      <c:valAx>
        <c:axId val="6330368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3297408"/>
        <c:crosses val="autoZero"/>
        <c:crossBetween val="between"/>
      </c:valAx>
      <c:valAx>
        <c:axId val="63305216"/>
        <c:scaling>
          <c:orientation val="minMax"/>
          <c:max val="0.5"/>
          <c:min val="-0.5"/>
        </c:scaling>
        <c:delete val="1"/>
        <c:axPos val="r"/>
        <c:numFmt formatCode="General" sourceLinked="1"/>
        <c:majorTickMark val="out"/>
        <c:minorTickMark val="none"/>
        <c:tickLblPos val="none"/>
        <c:crossAx val="63306752"/>
        <c:crosses val="max"/>
        <c:crossBetween val="midCat"/>
      </c:valAx>
      <c:valAx>
        <c:axId val="63306752"/>
        <c:scaling>
          <c:orientation val="minMax"/>
        </c:scaling>
        <c:delete val="1"/>
        <c:axPos val="b"/>
        <c:numFmt formatCode="0.0" sourceLinked="1"/>
        <c:majorTickMark val="out"/>
        <c:minorTickMark val="none"/>
        <c:tickLblPos val="none"/>
        <c:crossAx val="6330521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AUX!$T$434</c:f>
              <c:strCache>
                <c:ptCount val="1"/>
                <c:pt idx="0">
                  <c:v>P17</c:v>
                </c:pt>
              </c:strCache>
            </c:strRef>
          </c:cat>
          <c:val>
            <c:numRef>
              <c:f>AUX!$T$460</c:f>
              <c:numCache>
                <c:formatCode>0.0</c:formatCode>
                <c:ptCount val="1"/>
                <c:pt idx="0">
                  <c:v>50.02013349218322</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AUX!$T$434</c:f>
              <c:strCache>
                <c:ptCount val="1"/>
                <c:pt idx="0">
                  <c:v>P17</c:v>
                </c:pt>
              </c:strCache>
            </c:strRef>
          </c:cat>
          <c:val>
            <c:numRef>
              <c:f>AUX!$T$461</c:f>
              <c:numCache>
                <c:formatCode>0.0</c:formatCode>
                <c:ptCount val="1"/>
                <c:pt idx="0">
                  <c:v>18.254219896236947</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AUX!$T$434</c:f>
              <c:strCache>
                <c:ptCount val="1"/>
                <c:pt idx="0">
                  <c:v>P17</c:v>
                </c:pt>
              </c:strCache>
            </c:strRef>
          </c:cat>
          <c:val>
            <c:numRef>
              <c:f>AUX!$T$462</c:f>
              <c:numCache>
                <c:formatCode>0.0</c:formatCode>
                <c:ptCount val="1"/>
                <c:pt idx="0">
                  <c:v>9.3713177838105821</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AUX!$T$434</c:f>
              <c:strCache>
                <c:ptCount val="1"/>
                <c:pt idx="0">
                  <c:v>P17</c:v>
                </c:pt>
              </c:strCache>
            </c:strRef>
          </c:cat>
          <c:val>
            <c:numRef>
              <c:f>AUX!$T$464</c:f>
              <c:numCache>
                <c:formatCode>0.0</c:formatCode>
                <c:ptCount val="1"/>
                <c:pt idx="0">
                  <c:v>22.354328827769251</c:v>
                </c:pt>
              </c:numCache>
            </c:numRef>
          </c:val>
        </c:ser>
        <c:dLbls>
          <c:showLegendKey val="0"/>
          <c:showVal val="0"/>
          <c:showCatName val="0"/>
          <c:showSerName val="0"/>
          <c:showPercent val="0"/>
          <c:showBubbleSize val="0"/>
        </c:dLbls>
        <c:gapWidth val="0"/>
        <c:overlap val="100"/>
        <c:axId val="63369216"/>
        <c:axId val="63371136"/>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AUX!$T$456</c:f>
              <c:numCache>
                <c:formatCode>0.0</c:formatCode>
                <c:ptCount val="1"/>
                <c:pt idx="0">
                  <c:v>65.871832033666919</c:v>
                </c:pt>
              </c:numCache>
            </c:numRef>
          </c:xVal>
          <c:yVal>
            <c:numRef>
              <c:f>AUX!$T$434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AUX!$T$458</c:f>
              <c:numCache>
                <c:formatCode>0.0</c:formatCode>
                <c:ptCount val="1"/>
                <c:pt idx="0">
                  <c:v>59.019465775774691</c:v>
                </c:pt>
              </c:numCache>
            </c:numRef>
          </c:xVal>
          <c:yVal>
            <c:numRef>
              <c:f>AUX!$T$434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AUX!$T$457</c:f>
              <c:numCache>
                <c:formatCode>0.0</c:formatCode>
                <c:ptCount val="1"/>
                <c:pt idx="0">
                  <c:v>60.818107218201824</c:v>
                </c:pt>
              </c:numCache>
            </c:numRef>
          </c:xVal>
          <c:yVal>
            <c:numRef>
              <c:f>AUX!$T$434</c:f>
              <c:numCache>
                <c:formatCode>General</c:formatCode>
                <c:ptCount val="1"/>
                <c:pt idx="0">
                  <c:v>0</c:v>
                </c:pt>
              </c:numCache>
            </c:numRef>
          </c:yVal>
          <c:smooth val="0"/>
        </c:ser>
        <c:dLbls>
          <c:showLegendKey val="0"/>
          <c:showVal val="0"/>
          <c:showCatName val="0"/>
          <c:showSerName val="0"/>
          <c:showPercent val="0"/>
          <c:showBubbleSize val="0"/>
        </c:dLbls>
        <c:axId val="63378560"/>
        <c:axId val="63372672"/>
      </c:scatterChart>
      <c:catAx>
        <c:axId val="63369216"/>
        <c:scaling>
          <c:orientation val="minMax"/>
        </c:scaling>
        <c:delete val="1"/>
        <c:axPos val="l"/>
        <c:majorTickMark val="out"/>
        <c:minorTickMark val="none"/>
        <c:tickLblPos val="none"/>
        <c:crossAx val="63371136"/>
        <c:crosses val="autoZero"/>
        <c:auto val="1"/>
        <c:lblAlgn val="ctr"/>
        <c:lblOffset val="100"/>
        <c:noMultiLvlLbl val="0"/>
      </c:catAx>
      <c:valAx>
        <c:axId val="6337113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3369216"/>
        <c:crosses val="autoZero"/>
        <c:crossBetween val="between"/>
      </c:valAx>
      <c:valAx>
        <c:axId val="63372672"/>
        <c:scaling>
          <c:orientation val="minMax"/>
          <c:max val="0.5"/>
          <c:min val="-0.5"/>
        </c:scaling>
        <c:delete val="1"/>
        <c:axPos val="r"/>
        <c:numFmt formatCode="General" sourceLinked="1"/>
        <c:majorTickMark val="out"/>
        <c:minorTickMark val="none"/>
        <c:tickLblPos val="none"/>
        <c:crossAx val="63378560"/>
        <c:crosses val="max"/>
        <c:crossBetween val="midCat"/>
      </c:valAx>
      <c:valAx>
        <c:axId val="63378560"/>
        <c:scaling>
          <c:orientation val="minMax"/>
        </c:scaling>
        <c:delete val="1"/>
        <c:axPos val="b"/>
        <c:numFmt formatCode="0.0" sourceLinked="1"/>
        <c:majorTickMark val="out"/>
        <c:minorTickMark val="none"/>
        <c:tickLblPos val="none"/>
        <c:crossAx val="6337267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AUX!$U$434</c:f>
              <c:strCache>
                <c:ptCount val="1"/>
                <c:pt idx="0">
                  <c:v>T83</c:v>
                </c:pt>
              </c:strCache>
            </c:strRef>
          </c:cat>
          <c:val>
            <c:numRef>
              <c:f>AUX!$U$460</c:f>
              <c:numCache>
                <c:formatCode>0.0</c:formatCode>
                <c:ptCount val="1"/>
                <c:pt idx="0">
                  <c:v>48.51622099046066</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AUX!$U$434</c:f>
              <c:strCache>
                <c:ptCount val="1"/>
                <c:pt idx="0">
                  <c:v>T83</c:v>
                </c:pt>
              </c:strCache>
            </c:strRef>
          </c:cat>
          <c:val>
            <c:numRef>
              <c:f>AUX!$U$461</c:f>
              <c:numCache>
                <c:formatCode>0.0</c:formatCode>
                <c:ptCount val="1"/>
                <c:pt idx="0">
                  <c:v>16.846231366347503</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AUX!$U$434</c:f>
              <c:strCache>
                <c:ptCount val="1"/>
                <c:pt idx="0">
                  <c:v>T83</c:v>
                </c:pt>
              </c:strCache>
            </c:strRef>
          </c:cat>
          <c:val>
            <c:numRef>
              <c:f>AUX!$U$462</c:f>
              <c:numCache>
                <c:formatCode>0.0</c:formatCode>
                <c:ptCount val="1"/>
                <c:pt idx="0">
                  <c:v>12.096832967941225</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AUX!$U$434</c:f>
              <c:strCache>
                <c:ptCount val="1"/>
                <c:pt idx="0">
                  <c:v>T83</c:v>
                </c:pt>
              </c:strCache>
            </c:strRef>
          </c:cat>
          <c:val>
            <c:numRef>
              <c:f>AUX!$U$464</c:f>
              <c:numCache>
                <c:formatCode>0.0</c:formatCode>
                <c:ptCount val="1"/>
                <c:pt idx="0">
                  <c:v>22.540714675250612</c:v>
                </c:pt>
              </c:numCache>
            </c:numRef>
          </c:val>
        </c:ser>
        <c:dLbls>
          <c:showLegendKey val="0"/>
          <c:showVal val="0"/>
          <c:showCatName val="0"/>
          <c:showSerName val="0"/>
          <c:showPercent val="0"/>
          <c:showBubbleSize val="0"/>
        </c:dLbls>
        <c:gapWidth val="0"/>
        <c:overlap val="100"/>
        <c:axId val="63436672"/>
        <c:axId val="198774784"/>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AUX!$U$456</c:f>
              <c:numCache>
                <c:formatCode>0.0</c:formatCode>
                <c:ptCount val="1"/>
                <c:pt idx="0">
                  <c:v>83.695313295426573</c:v>
                </c:pt>
              </c:numCache>
            </c:numRef>
          </c:xVal>
          <c:yVal>
            <c:numRef>
              <c:f>AUX!$U$434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AUX!$U$458</c:f>
              <c:numCache>
                <c:formatCode>0.0</c:formatCode>
                <c:ptCount val="1"/>
                <c:pt idx="0">
                  <c:v>70.483375017853533</c:v>
                </c:pt>
              </c:numCache>
            </c:numRef>
          </c:xVal>
          <c:yVal>
            <c:numRef>
              <c:f>AUX!$U$434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AUX!$U$457</c:f>
              <c:numCache>
                <c:formatCode>0.0</c:formatCode>
                <c:ptCount val="1"/>
                <c:pt idx="0">
                  <c:v>60.754224341062844</c:v>
                </c:pt>
              </c:numCache>
            </c:numRef>
          </c:xVal>
          <c:yVal>
            <c:numRef>
              <c:f>AUX!$U$434</c:f>
              <c:numCache>
                <c:formatCode>General</c:formatCode>
                <c:ptCount val="1"/>
                <c:pt idx="0">
                  <c:v>0</c:v>
                </c:pt>
              </c:numCache>
            </c:numRef>
          </c:yVal>
          <c:smooth val="0"/>
        </c:ser>
        <c:dLbls>
          <c:showLegendKey val="0"/>
          <c:showVal val="0"/>
          <c:showCatName val="0"/>
          <c:showSerName val="0"/>
          <c:showPercent val="0"/>
          <c:showBubbleSize val="0"/>
        </c:dLbls>
        <c:axId val="198777856"/>
        <c:axId val="198776320"/>
      </c:scatterChart>
      <c:catAx>
        <c:axId val="63436672"/>
        <c:scaling>
          <c:orientation val="minMax"/>
        </c:scaling>
        <c:delete val="1"/>
        <c:axPos val="l"/>
        <c:majorTickMark val="out"/>
        <c:minorTickMark val="none"/>
        <c:tickLblPos val="none"/>
        <c:crossAx val="198774784"/>
        <c:crosses val="autoZero"/>
        <c:auto val="1"/>
        <c:lblAlgn val="ctr"/>
        <c:lblOffset val="100"/>
        <c:noMultiLvlLbl val="0"/>
      </c:catAx>
      <c:valAx>
        <c:axId val="19877478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63436672"/>
        <c:crosses val="autoZero"/>
        <c:crossBetween val="between"/>
      </c:valAx>
      <c:valAx>
        <c:axId val="198776320"/>
        <c:scaling>
          <c:orientation val="minMax"/>
          <c:max val="0.5"/>
          <c:min val="-0.5"/>
        </c:scaling>
        <c:delete val="1"/>
        <c:axPos val="r"/>
        <c:numFmt formatCode="General" sourceLinked="1"/>
        <c:majorTickMark val="out"/>
        <c:minorTickMark val="none"/>
        <c:tickLblPos val="none"/>
        <c:crossAx val="198777856"/>
        <c:crosses val="max"/>
        <c:crossBetween val="midCat"/>
      </c:valAx>
      <c:valAx>
        <c:axId val="198777856"/>
        <c:scaling>
          <c:orientation val="minMax"/>
        </c:scaling>
        <c:delete val="1"/>
        <c:axPos val="b"/>
        <c:numFmt formatCode="0.0" sourceLinked="1"/>
        <c:majorTickMark val="out"/>
        <c:minorTickMark val="none"/>
        <c:tickLblPos val="none"/>
        <c:crossAx val="19877632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AUX!$V$434</c:f>
              <c:strCache>
                <c:ptCount val="1"/>
                <c:pt idx="0">
                  <c:v>P15</c:v>
                </c:pt>
              </c:strCache>
            </c:strRef>
          </c:cat>
          <c:val>
            <c:numRef>
              <c:f>AUX!$V$460</c:f>
              <c:numCache>
                <c:formatCode>0.0</c:formatCode>
                <c:ptCount val="1"/>
                <c:pt idx="0">
                  <c:v>53.312154590009854</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AUX!$V$434</c:f>
              <c:strCache>
                <c:ptCount val="1"/>
                <c:pt idx="0">
                  <c:v>P15</c:v>
                </c:pt>
              </c:strCache>
            </c:strRef>
          </c:cat>
          <c:val>
            <c:numRef>
              <c:f>AUX!$V$461</c:f>
              <c:numCache>
                <c:formatCode>0.0</c:formatCode>
                <c:ptCount val="1"/>
                <c:pt idx="0">
                  <c:v>17.455972470882116</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AUX!$V$434</c:f>
              <c:strCache>
                <c:ptCount val="1"/>
                <c:pt idx="0">
                  <c:v>P15</c:v>
                </c:pt>
              </c:strCache>
            </c:strRef>
          </c:cat>
          <c:val>
            <c:numRef>
              <c:f>AUX!$V$462</c:f>
              <c:numCache>
                <c:formatCode>0.0</c:formatCode>
                <c:ptCount val="1"/>
                <c:pt idx="0">
                  <c:v>15.192896964536317</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AUX!$V$434</c:f>
              <c:strCache>
                <c:ptCount val="1"/>
                <c:pt idx="0">
                  <c:v>P15</c:v>
                </c:pt>
              </c:strCache>
            </c:strRef>
          </c:cat>
          <c:val>
            <c:numRef>
              <c:f>AUX!$V$464</c:f>
              <c:numCache>
                <c:formatCode>0.0</c:formatCode>
                <c:ptCount val="1"/>
                <c:pt idx="0">
                  <c:v>14.038975974571713</c:v>
                </c:pt>
              </c:numCache>
            </c:numRef>
          </c:val>
        </c:ser>
        <c:dLbls>
          <c:showLegendKey val="0"/>
          <c:showVal val="0"/>
          <c:showCatName val="0"/>
          <c:showSerName val="0"/>
          <c:showPercent val="0"/>
          <c:showBubbleSize val="0"/>
        </c:dLbls>
        <c:gapWidth val="0"/>
        <c:overlap val="100"/>
        <c:axId val="198811648"/>
        <c:axId val="198813568"/>
      </c:barChart>
      <c:scatterChart>
        <c:scatterStyle val="lineMarker"/>
        <c:varyColors val="0"/>
        <c:ser>
          <c:idx val="4"/>
          <c:order val="4"/>
          <c:tx>
            <c:strRef>
              <c:f>AUX!$A$456</c:f>
              <c:strCache>
                <c:ptCount val="1"/>
                <c:pt idx="0">
                  <c:v>ULS Norte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AUX!$V$456</c:f>
              <c:numCache>
                <c:formatCode>0.0</c:formatCode>
                <c:ptCount val="1"/>
                <c:pt idx="0">
                  <c:v>87.384557518289043</c:v>
                </c:pt>
              </c:numCache>
            </c:numRef>
          </c:xVal>
          <c:yVal>
            <c:numRef>
              <c:f>AUX!$V$434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AUX!$V$458</c:f>
              <c:numCache>
                <c:formatCode>0.0</c:formatCode>
                <c:ptCount val="1"/>
                <c:pt idx="0">
                  <c:v>77.463130998349129</c:v>
                </c:pt>
              </c:numCache>
            </c:numRef>
          </c:xVal>
          <c:yVal>
            <c:numRef>
              <c:f>AUX!$V$434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AUX!$V$457</c:f>
              <c:numCache>
                <c:formatCode>0.0</c:formatCode>
                <c:ptCount val="1"/>
                <c:pt idx="0">
                  <c:v>72.101660844592857</c:v>
                </c:pt>
              </c:numCache>
            </c:numRef>
          </c:xVal>
          <c:yVal>
            <c:numRef>
              <c:f>AUX!$V$434</c:f>
              <c:numCache>
                <c:formatCode>General</c:formatCode>
                <c:ptCount val="1"/>
                <c:pt idx="0">
                  <c:v>0</c:v>
                </c:pt>
              </c:numCache>
            </c:numRef>
          </c:yVal>
          <c:smooth val="0"/>
        </c:ser>
        <c:dLbls>
          <c:showLegendKey val="0"/>
          <c:showVal val="0"/>
          <c:showCatName val="0"/>
          <c:showSerName val="0"/>
          <c:showPercent val="0"/>
          <c:showBubbleSize val="0"/>
        </c:dLbls>
        <c:axId val="198829184"/>
        <c:axId val="198815104"/>
      </c:scatterChart>
      <c:catAx>
        <c:axId val="198811648"/>
        <c:scaling>
          <c:orientation val="minMax"/>
        </c:scaling>
        <c:delete val="1"/>
        <c:axPos val="l"/>
        <c:majorTickMark val="out"/>
        <c:minorTickMark val="none"/>
        <c:tickLblPos val="none"/>
        <c:crossAx val="198813568"/>
        <c:crosses val="autoZero"/>
        <c:auto val="1"/>
        <c:lblAlgn val="ctr"/>
        <c:lblOffset val="100"/>
        <c:noMultiLvlLbl val="0"/>
      </c:catAx>
      <c:valAx>
        <c:axId val="19881356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198811648"/>
        <c:crosses val="autoZero"/>
        <c:crossBetween val="between"/>
      </c:valAx>
      <c:valAx>
        <c:axId val="198815104"/>
        <c:scaling>
          <c:orientation val="minMax"/>
          <c:max val="0.5"/>
          <c:min val="-0.5"/>
        </c:scaling>
        <c:delete val="1"/>
        <c:axPos val="r"/>
        <c:numFmt formatCode="General" sourceLinked="1"/>
        <c:majorTickMark val="out"/>
        <c:minorTickMark val="none"/>
        <c:tickLblPos val="none"/>
        <c:crossAx val="198829184"/>
        <c:crosses val="max"/>
        <c:crossBetween val="midCat"/>
      </c:valAx>
      <c:valAx>
        <c:axId val="198829184"/>
        <c:scaling>
          <c:orientation val="minMax"/>
        </c:scaling>
        <c:delete val="1"/>
        <c:axPos val="b"/>
        <c:numFmt formatCode="0.0" sourceLinked="1"/>
        <c:majorTickMark val="out"/>
        <c:minorTickMark val="none"/>
        <c:tickLblPos val="none"/>
        <c:crossAx val="19881510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4645191409899"/>
          <c:y val="5.527854938271605E-2"/>
          <c:w val="0.86458309990660465"/>
          <c:h val="0.71516589506172834"/>
        </c:manualLayout>
      </c:layout>
      <c:lineChart>
        <c:grouping val="standard"/>
        <c:varyColors val="0"/>
        <c:ser>
          <c:idx val="0"/>
          <c:order val="0"/>
          <c:tx>
            <c:strRef>
              <c:f>AUX!$A$92</c:f>
              <c:strCache>
                <c:ptCount val="1"/>
                <c:pt idx="0">
                  <c:v>Continente</c:v>
                </c:pt>
              </c:strCache>
            </c:strRef>
          </c:tx>
          <c:spPr>
            <a:ln w="12700">
              <a:solidFill>
                <a:srgbClr val="FF0000"/>
              </a:solidFill>
            </a:ln>
          </c:spPr>
          <c:marker>
            <c:symbol val="none"/>
          </c:marker>
          <c:cat>
            <c:strRef>
              <c:f>AUX!$B$91:$P$91</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AUX!$B$92:$P$92</c:f>
              <c:numCache>
                <c:formatCode>0.0</c:formatCode>
                <c:ptCount val="15"/>
                <c:pt idx="0">
                  <c:v>79.443923615595722</c:v>
                </c:pt>
                <c:pt idx="1">
                  <c:v>79.693892792065768</c:v>
                </c:pt>
                <c:pt idx="2">
                  <c:v>79.999141955163608</c:v>
                </c:pt>
                <c:pt idx="3">
                  <c:v>80.418481546781095</c:v>
                </c:pt>
                <c:pt idx="4">
                  <c:v>80.791862316458221</c:v>
                </c:pt>
                <c:pt idx="5">
                  <c:v>80.914577714649738</c:v>
                </c:pt>
                <c:pt idx="6">
                  <c:v>81.220585636122593</c:v>
                </c:pt>
                <c:pt idx="7">
                  <c:v>81.420421666650441</c:v>
                </c:pt>
                <c:pt idx="8">
                  <c:v>82.004085267982191</c:v>
                </c:pt>
                <c:pt idx="9">
                  <c:v>82.244534380367867</c:v>
                </c:pt>
                <c:pt idx="10">
                  <c:v>82.624994827090632</c:v>
                </c:pt>
                <c:pt idx="11">
                  <c:v>82.731426705931</c:v>
                </c:pt>
                <c:pt idx="12">
                  <c:v>82.940009905682018</c:v>
                </c:pt>
                <c:pt idx="13">
                  <c:v>83.371656505874853</c:v>
                </c:pt>
                <c:pt idx="14">
                  <c:v>83.655929725352806</c:v>
                </c:pt>
              </c:numCache>
            </c:numRef>
          </c:val>
          <c:smooth val="0"/>
        </c:ser>
        <c:ser>
          <c:idx val="1"/>
          <c:order val="1"/>
          <c:tx>
            <c:strRef>
              <c:f>AUX!$A$93</c:f>
              <c:strCache>
                <c:ptCount val="1"/>
                <c:pt idx="0">
                  <c:v>ARS Alentejo</c:v>
                </c:pt>
              </c:strCache>
            </c:strRef>
          </c:tx>
          <c:spPr>
            <a:ln w="12700">
              <a:solidFill>
                <a:schemeClr val="tx2">
                  <a:lumMod val="75000"/>
                </a:schemeClr>
              </a:solidFill>
            </a:ln>
          </c:spPr>
          <c:marker>
            <c:symbol val="none"/>
          </c:marker>
          <c:cat>
            <c:strRef>
              <c:f>AUX!$B$91:$P$91</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AUX!$B$93:$P$93</c:f>
              <c:numCache>
                <c:formatCode>0.0</c:formatCode>
                <c:ptCount val="15"/>
                <c:pt idx="0">
                  <c:v>79.47611044107407</c:v>
                </c:pt>
                <c:pt idx="1">
                  <c:v>79.708328546110479</c:v>
                </c:pt>
                <c:pt idx="2">
                  <c:v>79.90108411906931</c:v>
                </c:pt>
                <c:pt idx="3">
                  <c:v>80.365943533404419</c:v>
                </c:pt>
                <c:pt idx="4">
                  <c:v>80.791257159913258</c:v>
                </c:pt>
                <c:pt idx="5">
                  <c:v>80.76783410891467</c:v>
                </c:pt>
                <c:pt idx="6">
                  <c:v>81.14661838628642</c:v>
                </c:pt>
                <c:pt idx="7">
                  <c:v>81.234391169701908</c:v>
                </c:pt>
                <c:pt idx="8">
                  <c:v>81.817163946372062</c:v>
                </c:pt>
                <c:pt idx="9">
                  <c:v>81.72776445871537</c:v>
                </c:pt>
                <c:pt idx="10">
                  <c:v>81.965085716632117</c:v>
                </c:pt>
                <c:pt idx="11">
                  <c:v>81.931464569314926</c:v>
                </c:pt>
                <c:pt idx="12">
                  <c:v>81.895313509291455</c:v>
                </c:pt>
                <c:pt idx="13">
                  <c:v>82.26438038768967</c:v>
                </c:pt>
                <c:pt idx="14">
                  <c:v>82.372443650216013</c:v>
                </c:pt>
              </c:numCache>
            </c:numRef>
          </c:val>
          <c:smooth val="0"/>
        </c:ser>
        <c:ser>
          <c:idx val="2"/>
          <c:order val="2"/>
          <c:tx>
            <c:strRef>
              <c:f>AUX!$A$94</c:f>
              <c:strCache>
                <c:ptCount val="1"/>
                <c:pt idx="0">
                  <c:v>ULS Norte Alentejano</c:v>
                </c:pt>
              </c:strCache>
            </c:strRef>
          </c:tx>
          <c:spPr>
            <a:ln w="25400">
              <a:solidFill>
                <a:srgbClr val="008080"/>
              </a:solidFill>
            </a:ln>
          </c:spPr>
          <c:marker>
            <c:symbol val="none"/>
          </c:marker>
          <c:errBars>
            <c:errDir val="y"/>
            <c:errBarType val="both"/>
            <c:errValType val="cust"/>
            <c:noEndCap val="0"/>
            <c:plus>
              <c:numRef>
                <c:f>AUX!$B$97:$P$97</c:f>
                <c:numCache>
                  <c:formatCode>General</c:formatCode>
                  <c:ptCount val="15"/>
                  <c:pt idx="0">
                    <c:v>0.57374240344766747</c:v>
                  </c:pt>
                  <c:pt idx="1">
                    <c:v>0.61467818548371156</c:v>
                  </c:pt>
                  <c:pt idx="2">
                    <c:v>0.6079589704580286</c:v>
                  </c:pt>
                  <c:pt idx="3">
                    <c:v>0.60389628861007338</c:v>
                  </c:pt>
                  <c:pt idx="4">
                    <c:v>0.60138499995511552</c:v>
                  </c:pt>
                  <c:pt idx="5">
                    <c:v>0.5925868078404477</c:v>
                  </c:pt>
                  <c:pt idx="6">
                    <c:v>0.57041744755203183</c:v>
                  </c:pt>
                  <c:pt idx="7">
                    <c:v>0.54978143812763847</c:v>
                  </c:pt>
                  <c:pt idx="8">
                    <c:v>0.54581176612174431</c:v>
                  </c:pt>
                  <c:pt idx="9">
                    <c:v>0.60997337537895646</c:v>
                  </c:pt>
                  <c:pt idx="10">
                    <c:v>0.64633679073382666</c:v>
                  </c:pt>
                  <c:pt idx="11">
                    <c:v>0.62763434206243573</c:v>
                  </c:pt>
                  <c:pt idx="12">
                    <c:v>0.60124170286319156</c:v>
                  </c:pt>
                  <c:pt idx="13">
                    <c:v>0.5843034447596267</c:v>
                  </c:pt>
                  <c:pt idx="14">
                    <c:v>0.58300194866016852</c:v>
                  </c:pt>
                </c:numCache>
              </c:numRef>
            </c:plus>
            <c:minus>
              <c:numRef>
                <c:f>AUX!$B$97:$P$97</c:f>
                <c:numCache>
                  <c:formatCode>General</c:formatCode>
                  <c:ptCount val="15"/>
                  <c:pt idx="0">
                    <c:v>0.57374240344766747</c:v>
                  </c:pt>
                  <c:pt idx="1">
                    <c:v>0.61467818548371156</c:v>
                  </c:pt>
                  <c:pt idx="2">
                    <c:v>0.6079589704580286</c:v>
                  </c:pt>
                  <c:pt idx="3">
                    <c:v>0.60389628861007338</c:v>
                  </c:pt>
                  <c:pt idx="4">
                    <c:v>0.60138499995511552</c:v>
                  </c:pt>
                  <c:pt idx="5">
                    <c:v>0.5925868078404477</c:v>
                  </c:pt>
                  <c:pt idx="6">
                    <c:v>0.57041744755203183</c:v>
                  </c:pt>
                  <c:pt idx="7">
                    <c:v>0.54978143812763847</c:v>
                  </c:pt>
                  <c:pt idx="8">
                    <c:v>0.54581176612174431</c:v>
                  </c:pt>
                  <c:pt idx="9">
                    <c:v>0.60997337537895646</c:v>
                  </c:pt>
                  <c:pt idx="10">
                    <c:v>0.64633679073382666</c:v>
                  </c:pt>
                  <c:pt idx="11">
                    <c:v>0.62763434206243573</c:v>
                  </c:pt>
                  <c:pt idx="12">
                    <c:v>0.60124170286319156</c:v>
                  </c:pt>
                  <c:pt idx="13">
                    <c:v>0.5843034447596267</c:v>
                  </c:pt>
                  <c:pt idx="14">
                    <c:v>0.58300194866016852</c:v>
                  </c:pt>
                </c:numCache>
              </c:numRef>
            </c:minus>
            <c:spPr>
              <a:ln>
                <a:solidFill>
                  <a:srgbClr val="008080"/>
                </a:solidFill>
              </a:ln>
            </c:spPr>
          </c:errBars>
          <c:cat>
            <c:strRef>
              <c:f>AUX!$B$91:$P$91</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AUX!$B$94:$P$94</c:f>
              <c:numCache>
                <c:formatCode>0.0</c:formatCode>
                <c:ptCount val="15"/>
                <c:pt idx="0">
                  <c:v>79.567612167501792</c:v>
                </c:pt>
                <c:pt idx="1">
                  <c:v>79.532619952981264</c:v>
                </c:pt>
                <c:pt idx="2">
                  <c:v>79.777378937668644</c:v>
                </c:pt>
                <c:pt idx="3">
                  <c:v>79.818735763598752</c:v>
                </c:pt>
                <c:pt idx="4">
                  <c:v>80.419464327154628</c:v>
                </c:pt>
                <c:pt idx="5">
                  <c:v>80.30319540877521</c:v>
                </c:pt>
                <c:pt idx="6">
                  <c:v>81.169540827285275</c:v>
                </c:pt>
                <c:pt idx="7">
                  <c:v>81.24106909365959</c:v>
                </c:pt>
                <c:pt idx="8">
                  <c:v>82.076149223960172</c:v>
                </c:pt>
                <c:pt idx="9">
                  <c:v>81.680444612339855</c:v>
                </c:pt>
                <c:pt idx="10">
                  <c:v>81.838427349048587</c:v>
                </c:pt>
                <c:pt idx="11">
                  <c:v>81.72262462558642</c:v>
                </c:pt>
                <c:pt idx="12">
                  <c:v>81.877220187516073</c:v>
                </c:pt>
                <c:pt idx="13">
                  <c:v>82.121577084692774</c:v>
                </c:pt>
                <c:pt idx="14">
                  <c:v>82.106677958273039</c:v>
                </c:pt>
              </c:numCache>
            </c:numRef>
          </c:val>
          <c:smooth val="0"/>
        </c:ser>
        <c:dLbls>
          <c:showLegendKey val="0"/>
          <c:showVal val="0"/>
          <c:showCatName val="0"/>
          <c:showSerName val="0"/>
          <c:showPercent val="0"/>
          <c:showBubbleSize val="0"/>
        </c:dLbls>
        <c:marker val="1"/>
        <c:smooth val="0"/>
        <c:axId val="195193088"/>
        <c:axId val="195207168"/>
      </c:lineChart>
      <c:catAx>
        <c:axId val="195193088"/>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95207168"/>
        <c:crosses val="autoZero"/>
        <c:auto val="1"/>
        <c:lblAlgn val="ctr"/>
        <c:lblOffset val="100"/>
        <c:tickLblSkip val="2"/>
        <c:tickMarkSkip val="1"/>
        <c:noMultiLvlLbl val="0"/>
      </c:catAx>
      <c:valAx>
        <c:axId val="195207168"/>
        <c:scaling>
          <c:orientation val="minMax"/>
          <c:max val="86"/>
          <c:min val="68"/>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Anos</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95193088"/>
        <c:crosses val="autoZero"/>
        <c:crossBetween val="between"/>
        <c:majorUnit val="2"/>
        <c:minorUnit val="0.4"/>
      </c:valAx>
    </c:plotArea>
    <c:legend>
      <c:legendPos val="b"/>
      <c:layout>
        <c:manualLayout>
          <c:xMode val="edge"/>
          <c:yMode val="edge"/>
          <c:x val="1.6211251167133525E-2"/>
          <c:y val="0.89670023148150768"/>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jpeg"/><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chart" Target="../charts/chart39.xml"/><Relationship Id="rId1" Type="http://schemas.openxmlformats.org/officeDocument/2006/relationships/chart" Target="../charts/chart38.xml"/><Relationship Id="rId5" Type="http://schemas.openxmlformats.org/officeDocument/2006/relationships/image" Target="../media/image16.png"/><Relationship Id="rId4"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image" Target="../media/image16.png"/><Relationship Id="rId5" Type="http://schemas.openxmlformats.org/officeDocument/2006/relationships/image" Target="../media/image1.jpeg"/><Relationship Id="rId4"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50.xml"/><Relationship Id="rId13" Type="http://schemas.openxmlformats.org/officeDocument/2006/relationships/chart" Target="../charts/chart55.xml"/><Relationship Id="rId18" Type="http://schemas.openxmlformats.org/officeDocument/2006/relationships/chart" Target="../charts/chart60.xml"/><Relationship Id="rId26" Type="http://schemas.openxmlformats.org/officeDocument/2006/relationships/chart" Target="../charts/chart68.xml"/><Relationship Id="rId39" Type="http://schemas.openxmlformats.org/officeDocument/2006/relationships/chart" Target="../charts/chart80.xml"/><Relationship Id="rId3" Type="http://schemas.openxmlformats.org/officeDocument/2006/relationships/chart" Target="../charts/chart45.xml"/><Relationship Id="rId21" Type="http://schemas.openxmlformats.org/officeDocument/2006/relationships/chart" Target="../charts/chart63.xml"/><Relationship Id="rId34" Type="http://schemas.openxmlformats.org/officeDocument/2006/relationships/chart" Target="../charts/chart76.xml"/><Relationship Id="rId42" Type="http://schemas.openxmlformats.org/officeDocument/2006/relationships/chart" Target="../charts/chart83.xml"/><Relationship Id="rId7" Type="http://schemas.openxmlformats.org/officeDocument/2006/relationships/chart" Target="../charts/chart49.xml"/><Relationship Id="rId12" Type="http://schemas.openxmlformats.org/officeDocument/2006/relationships/chart" Target="../charts/chart54.xml"/><Relationship Id="rId17" Type="http://schemas.openxmlformats.org/officeDocument/2006/relationships/chart" Target="../charts/chart59.xml"/><Relationship Id="rId25" Type="http://schemas.openxmlformats.org/officeDocument/2006/relationships/chart" Target="../charts/chart67.xml"/><Relationship Id="rId33" Type="http://schemas.openxmlformats.org/officeDocument/2006/relationships/chart" Target="../charts/chart75.xml"/><Relationship Id="rId38" Type="http://schemas.openxmlformats.org/officeDocument/2006/relationships/chart" Target="../charts/chart79.xml"/><Relationship Id="rId46" Type="http://schemas.openxmlformats.org/officeDocument/2006/relationships/image" Target="../media/image16.png"/><Relationship Id="rId2" Type="http://schemas.openxmlformats.org/officeDocument/2006/relationships/chart" Target="../charts/chart44.xml"/><Relationship Id="rId16" Type="http://schemas.openxmlformats.org/officeDocument/2006/relationships/chart" Target="../charts/chart58.xml"/><Relationship Id="rId20" Type="http://schemas.openxmlformats.org/officeDocument/2006/relationships/chart" Target="../charts/chart62.xml"/><Relationship Id="rId29" Type="http://schemas.openxmlformats.org/officeDocument/2006/relationships/chart" Target="../charts/chart71.xml"/><Relationship Id="rId41" Type="http://schemas.openxmlformats.org/officeDocument/2006/relationships/chart" Target="../charts/chart82.xml"/><Relationship Id="rId1" Type="http://schemas.openxmlformats.org/officeDocument/2006/relationships/chart" Target="../charts/chart43.xml"/><Relationship Id="rId6" Type="http://schemas.openxmlformats.org/officeDocument/2006/relationships/chart" Target="../charts/chart48.xml"/><Relationship Id="rId11" Type="http://schemas.openxmlformats.org/officeDocument/2006/relationships/chart" Target="../charts/chart53.xml"/><Relationship Id="rId24" Type="http://schemas.openxmlformats.org/officeDocument/2006/relationships/chart" Target="../charts/chart66.xml"/><Relationship Id="rId32" Type="http://schemas.openxmlformats.org/officeDocument/2006/relationships/chart" Target="../charts/chart74.xml"/><Relationship Id="rId37" Type="http://schemas.openxmlformats.org/officeDocument/2006/relationships/chart" Target="../charts/chart78.xml"/><Relationship Id="rId40" Type="http://schemas.openxmlformats.org/officeDocument/2006/relationships/chart" Target="../charts/chart81.xml"/><Relationship Id="rId45" Type="http://schemas.openxmlformats.org/officeDocument/2006/relationships/image" Target="../media/image1.jpeg"/><Relationship Id="rId5" Type="http://schemas.openxmlformats.org/officeDocument/2006/relationships/chart" Target="../charts/chart47.xml"/><Relationship Id="rId15" Type="http://schemas.openxmlformats.org/officeDocument/2006/relationships/chart" Target="../charts/chart57.xml"/><Relationship Id="rId23" Type="http://schemas.openxmlformats.org/officeDocument/2006/relationships/chart" Target="../charts/chart65.xml"/><Relationship Id="rId28" Type="http://schemas.openxmlformats.org/officeDocument/2006/relationships/chart" Target="../charts/chart70.xml"/><Relationship Id="rId36" Type="http://schemas.openxmlformats.org/officeDocument/2006/relationships/chart" Target="../charts/chart77.xml"/><Relationship Id="rId10" Type="http://schemas.openxmlformats.org/officeDocument/2006/relationships/chart" Target="../charts/chart52.xml"/><Relationship Id="rId19" Type="http://schemas.openxmlformats.org/officeDocument/2006/relationships/chart" Target="../charts/chart61.xml"/><Relationship Id="rId31" Type="http://schemas.openxmlformats.org/officeDocument/2006/relationships/chart" Target="../charts/chart73.xml"/><Relationship Id="rId44" Type="http://schemas.openxmlformats.org/officeDocument/2006/relationships/image" Target="../media/image15.png"/><Relationship Id="rId4" Type="http://schemas.openxmlformats.org/officeDocument/2006/relationships/chart" Target="../charts/chart46.xml"/><Relationship Id="rId9" Type="http://schemas.openxmlformats.org/officeDocument/2006/relationships/chart" Target="../charts/chart51.xml"/><Relationship Id="rId14" Type="http://schemas.openxmlformats.org/officeDocument/2006/relationships/chart" Target="../charts/chart56.xml"/><Relationship Id="rId22" Type="http://schemas.openxmlformats.org/officeDocument/2006/relationships/chart" Target="../charts/chart64.xml"/><Relationship Id="rId27" Type="http://schemas.openxmlformats.org/officeDocument/2006/relationships/chart" Target="../charts/chart69.xml"/><Relationship Id="rId30" Type="http://schemas.openxmlformats.org/officeDocument/2006/relationships/chart" Target="../charts/chart72.xml"/><Relationship Id="rId35" Type="http://schemas.openxmlformats.org/officeDocument/2006/relationships/image" Target="../media/image29.png"/><Relationship Id="rId43" Type="http://schemas.openxmlformats.org/officeDocument/2006/relationships/chart" Target="../charts/chart84.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jpe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6.png"/><Relationship Id="rId1" Type="http://schemas.openxmlformats.org/officeDocument/2006/relationships/image" Target="../media/image14.png"/><Relationship Id="rId6" Type="http://schemas.openxmlformats.org/officeDocument/2006/relationships/image" Target="../media/image17.jpe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jpe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hyperlink" Target="http://www.arsalentejo.min-saude.pt/saudepublica/ProgramasSaude/PlanoRegionalSaude/Documents/Plano_Regional_de_Saude_2011.pdf" TargetMode="External"/><Relationship Id="rId18" Type="http://schemas.openxmlformats.org/officeDocument/2006/relationships/image" Target="../media/image26.png"/><Relationship Id="rId3" Type="http://schemas.openxmlformats.org/officeDocument/2006/relationships/hyperlink" Target="http://www.arsalentejo.min-saude.pt/arsalentejo/PlaneamentoEstrategico/Documents/Perfil%20Regional%20Saude.pdf" TargetMode="External"/><Relationship Id="rId21" Type="http://schemas.openxmlformats.org/officeDocument/2006/relationships/hyperlink" Target="http://www.dgs.pt/dashboard/?cpp=1" TargetMode="External"/><Relationship Id="rId7" Type="http://schemas.openxmlformats.org/officeDocument/2006/relationships/hyperlink" Target="http://www.arsalentejo.min-saude.pt/arsalentejo/PlaneamentoEstrategico/Documents/Carteira%20de%20Servi%C3%A7os%20Regional.pdf" TargetMode="External"/><Relationship Id="rId12" Type="http://schemas.openxmlformats.org/officeDocument/2006/relationships/image" Target="../media/image23.png"/><Relationship Id="rId17" Type="http://schemas.openxmlformats.org/officeDocument/2006/relationships/hyperlink" Target="http://www.geosaude.dgs.pt/websig/v5/portal2/public/index.php?par=geosaude&amp;lang=pt" TargetMode="External"/><Relationship Id="rId25" Type="http://schemas.openxmlformats.org/officeDocument/2006/relationships/image" Target="../media/image16.png"/><Relationship Id="rId2" Type="http://schemas.openxmlformats.org/officeDocument/2006/relationships/image" Target="../media/image18.png"/><Relationship Id="rId16" Type="http://schemas.openxmlformats.org/officeDocument/2006/relationships/image" Target="../media/image25.png"/><Relationship Id="rId20" Type="http://schemas.openxmlformats.org/officeDocument/2006/relationships/image" Target="../media/image27.png"/><Relationship Id="rId1" Type="http://schemas.openxmlformats.org/officeDocument/2006/relationships/hyperlink" Target="http://pns.dgs.pt/pns-2012-2016/" TargetMode="External"/><Relationship Id="rId6" Type="http://schemas.openxmlformats.org/officeDocument/2006/relationships/image" Target="../media/image20.png"/><Relationship Id="rId11" Type="http://schemas.openxmlformats.org/officeDocument/2006/relationships/hyperlink" Target="http://www.arsalentejo.min-saude.pt/arsalentejo/Documents/Plano%20de%20Actividades/Plano_Actividades_2013.pdf" TargetMode="External"/><Relationship Id="rId24" Type="http://schemas.openxmlformats.org/officeDocument/2006/relationships/image" Target="../media/image1.jpeg"/><Relationship Id="rId5" Type="http://schemas.openxmlformats.org/officeDocument/2006/relationships/hyperlink" Target="http://www.arsalentejo.min-saude.pt/arsalentejo/PlaneamentoEstrategico/Documents/Plano%20Regional%20de%20Oncologia.pdf" TargetMode="External"/><Relationship Id="rId15" Type="http://schemas.openxmlformats.org/officeDocument/2006/relationships/hyperlink" Target="http://www.arsalentejo.min-saude.pt/arsalentejo/Documents/Relat&#243;rio%20de%20Actividades/Relatorio_Actividades_2011.pdf" TargetMode="External"/><Relationship Id="rId23" Type="http://schemas.openxmlformats.org/officeDocument/2006/relationships/image" Target="../media/image15.png"/><Relationship Id="rId10" Type="http://schemas.openxmlformats.org/officeDocument/2006/relationships/image" Target="../media/image22.png"/><Relationship Id="rId19" Type="http://schemas.openxmlformats.org/officeDocument/2006/relationships/hyperlink" Target="http://www.dgs.pt/portal-da-estatistica-da-saude/apresentacao.aspx" TargetMode="External"/><Relationship Id="rId4" Type="http://schemas.openxmlformats.org/officeDocument/2006/relationships/image" Target="../media/image19.emf"/><Relationship Id="rId9" Type="http://schemas.openxmlformats.org/officeDocument/2006/relationships/hyperlink" Target="http://www.arsalentejo.min-saude.pt/saudepublica/Mortalidades/Documents/MortalidadesInfantil_ARSA_MI9611.xlsm" TargetMode="External"/><Relationship Id="rId14" Type="http://schemas.openxmlformats.org/officeDocument/2006/relationships/image" Target="../media/image24.png"/><Relationship Id="rId22" Type="http://schemas.openxmlformats.org/officeDocument/2006/relationships/image" Target="../media/image28.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6.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jpeg"/><Relationship Id="rId5" Type="http://schemas.openxmlformats.org/officeDocument/2006/relationships/chart" Target="../charts/chart5.xml"/><Relationship Id="rId10" Type="http://schemas.openxmlformats.org/officeDocument/2006/relationships/image" Target="../media/image15.png"/><Relationship Id="rId4" Type="http://schemas.openxmlformats.org/officeDocument/2006/relationships/chart" Target="../charts/chart4.xml"/><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image" Target="../media/image16.png"/><Relationship Id="rId5" Type="http://schemas.openxmlformats.org/officeDocument/2006/relationships/chart" Target="../charts/chart14.xml"/><Relationship Id="rId10" Type="http://schemas.openxmlformats.org/officeDocument/2006/relationships/image" Target="../media/image1.jpeg"/><Relationship Id="rId4" Type="http://schemas.openxmlformats.org/officeDocument/2006/relationships/chart" Target="../charts/chart13.xml"/><Relationship Id="rId9"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chart" Target="../charts/chart20.xml"/><Relationship Id="rId7" Type="http://schemas.openxmlformats.org/officeDocument/2006/relationships/image" Target="../media/image16.png"/><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image" Target="../media/image1.jpeg"/><Relationship Id="rId5" Type="http://schemas.openxmlformats.org/officeDocument/2006/relationships/image" Target="../media/image15.png"/><Relationship Id="rId4"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image" Target="../media/image16.png"/><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image" Target="../media/image1.jpeg"/><Relationship Id="rId5" Type="http://schemas.openxmlformats.org/officeDocument/2006/relationships/chart" Target="../charts/chart26.xml"/><Relationship Id="rId10" Type="http://schemas.openxmlformats.org/officeDocument/2006/relationships/image" Target="../media/image15.png"/><Relationship Id="rId4" Type="http://schemas.openxmlformats.org/officeDocument/2006/relationships/chart" Target="../charts/chart25.xml"/><Relationship Id="rId9"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10" Type="http://schemas.openxmlformats.org/officeDocument/2006/relationships/image" Target="../media/image16.png"/><Relationship Id="rId4" Type="http://schemas.openxmlformats.org/officeDocument/2006/relationships/chart" Target="../charts/chart34.xml"/><Relationship Id="rId9"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29018</xdr:colOff>
      <xdr:row>23</xdr:row>
      <xdr:rowOff>74070</xdr:rowOff>
    </xdr:from>
    <xdr:to>
      <xdr:col>2</xdr:col>
      <xdr:colOff>1463748</xdr:colOff>
      <xdr:row>24</xdr:row>
      <xdr:rowOff>218055</xdr:rowOff>
    </xdr:to>
    <xdr:pic>
      <xdr:nvPicPr>
        <xdr:cNvPr id="17" name="Picture 3"/>
        <xdr:cNvPicPr>
          <a:picLocks noChangeAspect="1" noChangeArrowheads="1"/>
        </xdr:cNvPicPr>
      </xdr:nvPicPr>
      <xdr:blipFill>
        <a:blip xmlns:r="http://schemas.openxmlformats.org/officeDocument/2006/relationships" r:embed="rId1" cstate="print"/>
        <a:srcRect r="50416"/>
        <a:stretch>
          <a:fillRect/>
        </a:stretch>
      </xdr:blipFill>
      <xdr:spPr bwMode="auto">
        <a:xfrm>
          <a:off x="398355" y="10707080"/>
          <a:ext cx="1434730" cy="386970"/>
        </a:xfrm>
        <a:prstGeom prst="rect">
          <a:avLst/>
        </a:prstGeom>
        <a:solidFill>
          <a:schemeClr val="accent1"/>
        </a:solidFill>
        <a:ln w="9525">
          <a:noFill/>
          <a:round/>
          <a:headEnd/>
          <a:tailEnd/>
        </a:ln>
      </xdr:spPr>
    </xdr:pic>
    <xdr:clientData/>
  </xdr:twoCellAnchor>
  <xdr:twoCellAnchor editAs="oneCell">
    <xdr:from>
      <xdr:col>1</xdr:col>
      <xdr:colOff>95252</xdr:colOff>
      <xdr:row>1</xdr:row>
      <xdr:rowOff>97776</xdr:rowOff>
    </xdr:from>
    <xdr:to>
      <xdr:col>2</xdr:col>
      <xdr:colOff>1867185</xdr:colOff>
      <xdr:row>5</xdr:row>
      <xdr:rowOff>5165</xdr:rowOff>
    </xdr:to>
    <xdr:pic>
      <xdr:nvPicPr>
        <xdr:cNvPr id="19" name="Imagem 18" descr="portugal.png"/>
        <xdr:cNvPicPr>
          <a:picLocks noChangeAspect="1"/>
        </xdr:cNvPicPr>
      </xdr:nvPicPr>
      <xdr:blipFill>
        <a:blip xmlns:r="http://schemas.openxmlformats.org/officeDocument/2006/relationships" r:embed="rId2" cstate="print"/>
        <a:srcRect t="9053" b="6036"/>
        <a:stretch>
          <a:fillRect/>
        </a:stretch>
      </xdr:blipFill>
      <xdr:spPr>
        <a:xfrm>
          <a:off x="276227" y="221601"/>
          <a:ext cx="1952908" cy="917039"/>
        </a:xfrm>
        <a:prstGeom prst="rect">
          <a:avLst/>
        </a:prstGeom>
      </xdr:spPr>
    </xdr:pic>
    <xdr:clientData/>
  </xdr:twoCellAnchor>
  <xdr:twoCellAnchor>
    <xdr:from>
      <xdr:col>2</xdr:col>
      <xdr:colOff>28575</xdr:colOff>
      <xdr:row>25</xdr:row>
      <xdr:rowOff>228020</xdr:rowOff>
    </xdr:from>
    <xdr:to>
      <xdr:col>2</xdr:col>
      <xdr:colOff>1504575</xdr:colOff>
      <xdr:row>25</xdr:row>
      <xdr:rowOff>729951</xdr:rowOff>
    </xdr:to>
    <xdr:pic>
      <xdr:nvPicPr>
        <xdr:cNvPr id="22"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397912" y="8363148"/>
          <a:ext cx="1476000" cy="501931"/>
        </a:xfrm>
        <a:prstGeom prst="rect">
          <a:avLst/>
        </a:prstGeom>
        <a:noFill/>
      </xdr:spPr>
    </xdr:pic>
    <xdr:clientData/>
  </xdr:twoCellAnchor>
  <xdr:twoCellAnchor>
    <xdr:from>
      <xdr:col>2</xdr:col>
      <xdr:colOff>1790699</xdr:colOff>
      <xdr:row>25</xdr:row>
      <xdr:rowOff>294693</xdr:rowOff>
    </xdr:from>
    <xdr:to>
      <xdr:col>3</xdr:col>
      <xdr:colOff>434699</xdr:colOff>
      <xdr:row>25</xdr:row>
      <xdr:rowOff>719318</xdr:rowOff>
    </xdr:to>
    <xdr:pic>
      <xdr:nvPicPr>
        <xdr:cNvPr id="23" name="Imagem 22" descr="centro_v16fev.png"/>
        <xdr:cNvPicPr>
          <a:picLocks noChangeAspect="1"/>
        </xdr:cNvPicPr>
      </xdr:nvPicPr>
      <xdr:blipFill>
        <a:blip xmlns:r="http://schemas.openxmlformats.org/officeDocument/2006/relationships" r:embed="rId4" cstate="print"/>
        <a:srcRect l="5429" t="38204" r="54197" b="42598"/>
        <a:stretch>
          <a:fillRect/>
        </a:stretch>
      </xdr:blipFill>
      <xdr:spPr>
        <a:xfrm>
          <a:off x="2160036" y="8429821"/>
          <a:ext cx="1695887" cy="424625"/>
        </a:xfrm>
        <a:prstGeom prst="rect">
          <a:avLst/>
        </a:prstGeom>
        <a:solidFill>
          <a:schemeClr val="accent1"/>
        </a:solidFill>
      </xdr:spPr>
    </xdr:pic>
    <xdr:clientData/>
  </xdr:twoCellAnchor>
  <xdr:twoCellAnchor>
    <xdr:from>
      <xdr:col>3</xdr:col>
      <xdr:colOff>628650</xdr:colOff>
      <xdr:row>25</xdr:row>
      <xdr:rowOff>199443</xdr:rowOff>
    </xdr:from>
    <xdr:to>
      <xdr:col>4</xdr:col>
      <xdr:colOff>250559</xdr:colOff>
      <xdr:row>26</xdr:row>
      <xdr:rowOff>13443</xdr:rowOff>
    </xdr:to>
    <xdr:pic>
      <xdr:nvPicPr>
        <xdr:cNvPr id="24" name="Picture 22"/>
        <xdr:cNvPicPr>
          <a:picLocks noChangeAspect="1" noChangeArrowheads="1"/>
        </xdr:cNvPicPr>
      </xdr:nvPicPr>
      <xdr:blipFill>
        <a:blip xmlns:r="http://schemas.openxmlformats.org/officeDocument/2006/relationships" r:embed="rId5" cstate="print"/>
        <a:srcRect/>
        <a:stretch>
          <a:fillRect/>
        </a:stretch>
      </xdr:blipFill>
      <xdr:spPr bwMode="auto">
        <a:xfrm>
          <a:off x="4049874" y="8334571"/>
          <a:ext cx="1332522" cy="572112"/>
        </a:xfrm>
        <a:prstGeom prst="rect">
          <a:avLst/>
        </a:prstGeom>
        <a:noFill/>
      </xdr:spPr>
    </xdr:pic>
    <xdr:clientData/>
  </xdr:twoCellAnchor>
  <xdr:twoCellAnchor>
    <xdr:from>
      <xdr:col>5</xdr:col>
      <xdr:colOff>76394</xdr:colOff>
      <xdr:row>24</xdr:row>
      <xdr:rowOff>170867</xdr:rowOff>
    </xdr:from>
    <xdr:to>
      <xdr:col>5</xdr:col>
      <xdr:colOff>1228394</xdr:colOff>
      <xdr:row>26</xdr:row>
      <xdr:rowOff>7763</xdr:rowOff>
    </xdr:to>
    <xdr:pic>
      <xdr:nvPicPr>
        <xdr:cNvPr id="25" name="Picture 14"/>
        <xdr:cNvPicPr>
          <a:picLocks noChangeAspect="1" noChangeArrowheads="1"/>
        </xdr:cNvPicPr>
      </xdr:nvPicPr>
      <xdr:blipFill>
        <a:blip xmlns:r="http://schemas.openxmlformats.org/officeDocument/2006/relationships" r:embed="rId6" cstate="print"/>
        <a:srcRect/>
        <a:stretch>
          <a:fillRect/>
        </a:stretch>
      </xdr:blipFill>
      <xdr:spPr bwMode="auto">
        <a:xfrm>
          <a:off x="5587287" y="8267117"/>
          <a:ext cx="1152000" cy="837993"/>
        </a:xfrm>
        <a:prstGeom prst="rect">
          <a:avLst/>
        </a:prstGeom>
        <a:noFill/>
      </xdr:spPr>
    </xdr:pic>
    <xdr:clientData/>
  </xdr:twoCellAnchor>
  <xdr:twoCellAnchor>
    <xdr:from>
      <xdr:col>5</xdr:col>
      <xdr:colOff>1419225</xdr:colOff>
      <xdr:row>25</xdr:row>
      <xdr:rowOff>247068</xdr:rowOff>
    </xdr:from>
    <xdr:to>
      <xdr:col>6</xdr:col>
      <xdr:colOff>27225</xdr:colOff>
      <xdr:row>25</xdr:row>
      <xdr:rowOff>754648</xdr:rowOff>
    </xdr:to>
    <xdr:pic>
      <xdr:nvPicPr>
        <xdr:cNvPr id="26" name="Picture 18"/>
        <xdr:cNvPicPr>
          <a:picLocks noChangeAspect="1" noChangeArrowheads="1"/>
        </xdr:cNvPicPr>
      </xdr:nvPicPr>
      <xdr:blipFill>
        <a:blip xmlns:r="http://schemas.openxmlformats.org/officeDocument/2006/relationships" r:embed="rId7" cstate="print"/>
        <a:srcRect/>
        <a:stretch>
          <a:fillRect/>
        </a:stretch>
      </xdr:blipFill>
      <xdr:spPr bwMode="auto">
        <a:xfrm>
          <a:off x="6930118" y="8382196"/>
          <a:ext cx="1659888" cy="507580"/>
        </a:xfrm>
        <a:prstGeom prst="rect">
          <a:avLst/>
        </a:prstGeom>
        <a:noFill/>
      </xdr:spPr>
    </xdr:pic>
    <xdr:clientData/>
  </xdr:twoCellAnchor>
  <xdr:twoCellAnchor>
    <xdr:from>
      <xdr:col>4</xdr:col>
      <xdr:colOff>309652</xdr:colOff>
      <xdr:row>7</xdr:row>
      <xdr:rowOff>39457</xdr:rowOff>
    </xdr:from>
    <xdr:to>
      <xdr:col>5</xdr:col>
      <xdr:colOff>2758377</xdr:colOff>
      <xdr:row>10</xdr:row>
      <xdr:rowOff>806632</xdr:rowOff>
    </xdr:to>
    <xdr:grpSp>
      <xdr:nvGrpSpPr>
        <xdr:cNvPr id="16" name="Grupo 15"/>
        <xdr:cNvGrpSpPr>
          <a:grpSpLocks noChangeAspect="1"/>
        </xdr:cNvGrpSpPr>
      </xdr:nvGrpSpPr>
      <xdr:grpSpPr>
        <a:xfrm>
          <a:off x="5421402" y="1436457"/>
          <a:ext cx="2829725" cy="4323175"/>
          <a:chOff x="4295775" y="647703"/>
          <a:chExt cx="2625000" cy="4017703"/>
        </a:xfrm>
      </xdr:grpSpPr>
      <xdr:pic>
        <xdr:nvPicPr>
          <xdr:cNvPr id="18" name="Imagem 17"/>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295775" y="647703"/>
            <a:ext cx="2160000" cy="40177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logoPLS1"/>
          <xdr:cNvPicPr>
            <a:picLocks noChangeAspect="1" noChangeArrowheads="1"/>
          </xdr:cNvPicPr>
        </xdr:nvPicPr>
        <xdr:blipFill>
          <a:blip xmlns:r="http://schemas.openxmlformats.org/officeDocument/2006/relationships" r:embed="rId9" cstate="print"/>
          <a:srcRect/>
          <a:stretch>
            <a:fillRect/>
          </a:stretch>
        </xdr:blipFill>
        <xdr:spPr bwMode="auto">
          <a:xfrm>
            <a:off x="6200775" y="1285876"/>
            <a:ext cx="720000" cy="240289"/>
          </a:xfrm>
          <a:prstGeom prst="rect">
            <a:avLst/>
          </a:prstGeom>
          <a:noFill/>
        </xdr:spPr>
      </xdr:pic>
      <xdr:pic>
        <xdr:nvPicPr>
          <xdr:cNvPr id="27" name="logoPLS2"/>
          <xdr:cNvPicPr>
            <a:picLocks noChangeAspect="1" noChangeArrowheads="1"/>
          </xdr:cNvPicPr>
        </xdr:nvPicPr>
        <xdr:blipFill>
          <a:blip xmlns:r="http://schemas.openxmlformats.org/officeDocument/2006/relationships" r:embed="rId10" cstate="print"/>
          <a:srcRect/>
          <a:stretch>
            <a:fillRect/>
          </a:stretch>
        </xdr:blipFill>
        <xdr:spPr bwMode="auto">
          <a:xfrm>
            <a:off x="6124574" y="1914526"/>
            <a:ext cx="720000" cy="265631"/>
          </a:xfrm>
          <a:prstGeom prst="rect">
            <a:avLst/>
          </a:prstGeom>
          <a:noFill/>
        </xdr:spPr>
      </xdr:pic>
      <xdr:pic>
        <xdr:nvPicPr>
          <xdr:cNvPr id="28" name="logoPLS3"/>
          <xdr:cNvPicPr>
            <a:picLocks noChangeAspect="1" noChangeArrowheads="1"/>
          </xdr:cNvPicPr>
        </xdr:nvPicPr>
        <xdr:blipFill>
          <a:blip xmlns:r="http://schemas.openxmlformats.org/officeDocument/2006/relationships" r:embed="rId11" cstate="print"/>
          <a:srcRect/>
          <a:stretch>
            <a:fillRect/>
          </a:stretch>
        </xdr:blipFill>
        <xdr:spPr bwMode="auto">
          <a:xfrm>
            <a:off x="6105525" y="2600326"/>
            <a:ext cx="684000" cy="274113"/>
          </a:xfrm>
          <a:prstGeom prst="rect">
            <a:avLst/>
          </a:prstGeom>
          <a:noFill/>
        </xdr:spPr>
      </xdr:pic>
      <xdr:pic>
        <xdr:nvPicPr>
          <xdr:cNvPr id="29" name="logoPLS4"/>
          <xdr:cNvPicPr>
            <a:picLocks noChangeAspect="1" noChangeArrowheads="1"/>
          </xdr:cNvPicPr>
        </xdr:nvPicPr>
        <xdr:blipFill>
          <a:blip xmlns:r="http://schemas.openxmlformats.org/officeDocument/2006/relationships" r:embed="rId12" cstate="print"/>
          <a:srcRect/>
          <a:stretch>
            <a:fillRect/>
          </a:stretch>
        </xdr:blipFill>
        <xdr:spPr bwMode="auto">
          <a:xfrm>
            <a:off x="6067425" y="3228976"/>
            <a:ext cx="684000" cy="282041"/>
          </a:xfrm>
          <a:prstGeom prst="rect">
            <a:avLst/>
          </a:prstGeom>
          <a:noFill/>
        </xdr:spPr>
      </xdr:pic>
      <xdr:pic>
        <xdr:nvPicPr>
          <xdr:cNvPr id="30" name="logoPLS5"/>
          <xdr:cNvPicPr>
            <a:picLocks noChangeAspect="1" noChangeArrowheads="1"/>
          </xdr:cNvPicPr>
        </xdr:nvPicPr>
        <xdr:blipFill>
          <a:blip xmlns:r="http://schemas.openxmlformats.org/officeDocument/2006/relationships" r:embed="rId13" cstate="print"/>
          <a:srcRect/>
          <a:stretch>
            <a:fillRect/>
          </a:stretch>
        </xdr:blipFill>
        <xdr:spPr bwMode="auto">
          <a:xfrm>
            <a:off x="5905500" y="3962400"/>
            <a:ext cx="720000" cy="236120"/>
          </a:xfrm>
          <a:prstGeom prst="rect">
            <a:avLst/>
          </a:prstGeom>
          <a:noFill/>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77</xdr:row>
      <xdr:rowOff>63500</xdr:rowOff>
    </xdr:from>
    <xdr:to>
      <xdr:col>1</xdr:col>
      <xdr:colOff>1798419</xdr:colOff>
      <xdr:row>79</xdr:row>
      <xdr:rowOff>114500</xdr:rowOff>
    </xdr:to>
    <xdr:grpSp>
      <xdr:nvGrpSpPr>
        <xdr:cNvPr id="2" name="logoP_ARS4"/>
        <xdr:cNvGrpSpPr>
          <a:grpSpLocks noChangeAspect="1"/>
        </xdr:cNvGrpSpPr>
      </xdr:nvGrpSpPr>
      <xdr:grpSpPr>
        <a:xfrm>
          <a:off x="191105" y="14711891"/>
          <a:ext cx="1892308" cy="417033"/>
          <a:chOff x="76200" y="4543425"/>
          <a:chExt cx="3297099" cy="792000"/>
        </a:xfrm>
      </xdr:grpSpPr>
      <xdr:pic>
        <xdr:nvPicPr>
          <xdr:cNvPr id="3"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295525" y="4543425"/>
            <a:ext cx="1077774" cy="792000"/>
          </a:xfrm>
          <a:prstGeom prst="rect">
            <a:avLst/>
          </a:prstGeom>
          <a:noFill/>
        </xdr:spPr>
      </xdr:pic>
      <xdr:pic>
        <xdr:nvPicPr>
          <xdr:cNvPr id="4" name="Picture 3"/>
          <xdr:cNvPicPr>
            <a:picLocks noChangeAspect="1" noChangeArrowheads="1"/>
          </xdr:cNvPicPr>
        </xdr:nvPicPr>
        <xdr:blipFill>
          <a:blip xmlns:r="http://schemas.openxmlformats.org/officeDocument/2006/relationships" r:embed="rId2"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444500</xdr:colOff>
      <xdr:row>77</xdr:row>
      <xdr:rowOff>25400</xdr:rowOff>
    </xdr:from>
    <xdr:to>
      <xdr:col>13</xdr:col>
      <xdr:colOff>417435</xdr:colOff>
      <xdr:row>79</xdr:row>
      <xdr:rowOff>112400</xdr:rowOff>
    </xdr:to>
    <xdr:pic>
      <xdr:nvPicPr>
        <xdr:cNvPr id="5" name="logoP_PLS4"/>
        <xdr:cNvPicPr>
          <a:picLocks noChangeAspect="1" noChangeArrowheads="1"/>
        </xdr:cNvPicPr>
      </xdr:nvPicPr>
      <xdr:blipFill>
        <a:blip xmlns:r="http://schemas.openxmlformats.org/officeDocument/2006/relationships" r:embed="rId3" cstate="print"/>
        <a:srcRect/>
        <a:stretch>
          <a:fillRect/>
        </a:stretch>
      </xdr:blipFill>
      <xdr:spPr bwMode="auto">
        <a:xfrm>
          <a:off x="7902575" y="15141575"/>
          <a:ext cx="1134985" cy="46800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133350</xdr:colOff>
      <xdr:row>49</xdr:row>
      <xdr:rowOff>38100</xdr:rowOff>
    </xdr:from>
    <xdr:to>
      <xdr:col>2</xdr:col>
      <xdr:colOff>10725</xdr:colOff>
      <xdr:row>71</xdr:row>
      <xdr:rowOff>298200</xdr:rowOff>
    </xdr:to>
    <xdr:graphicFrame macro="">
      <xdr:nvGraphicFramePr>
        <xdr:cNvPr id="7" name="GrafD04_D1H"/>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9524</xdr:colOff>
      <xdr:row>49</xdr:row>
      <xdr:rowOff>19050</xdr:rowOff>
    </xdr:from>
    <xdr:to>
      <xdr:col>11</xdr:col>
      <xdr:colOff>506024</xdr:colOff>
      <xdr:row>71</xdr:row>
      <xdr:rowOff>279150</xdr:rowOff>
    </xdr:to>
    <xdr:graphicFrame macro="">
      <xdr:nvGraphicFramePr>
        <xdr:cNvPr id="8" name="GrafD04_D1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76</xdr:row>
      <xdr:rowOff>63500</xdr:rowOff>
    </xdr:from>
    <xdr:to>
      <xdr:col>1</xdr:col>
      <xdr:colOff>1798419</xdr:colOff>
      <xdr:row>78</xdr:row>
      <xdr:rowOff>114500</xdr:rowOff>
    </xdr:to>
    <xdr:grpSp>
      <xdr:nvGrpSpPr>
        <xdr:cNvPr id="6" name="logoP_ARS4"/>
        <xdr:cNvGrpSpPr>
          <a:grpSpLocks noChangeAspect="1"/>
        </xdr:cNvGrpSpPr>
      </xdr:nvGrpSpPr>
      <xdr:grpSpPr>
        <a:xfrm>
          <a:off x="192881" y="14317663"/>
          <a:ext cx="1927007" cy="415331"/>
          <a:chOff x="76200" y="4543425"/>
          <a:chExt cx="3297099" cy="792000"/>
        </a:xfrm>
      </xdr:grpSpPr>
      <xdr:pic>
        <xdr:nvPicPr>
          <xdr:cNvPr id="9" name="Picture 14"/>
          <xdr:cNvPicPr>
            <a:picLocks noChangeAspect="1" noChangeArrowheads="1"/>
          </xdr:cNvPicPr>
        </xdr:nvPicPr>
        <xdr:blipFill>
          <a:blip xmlns:r="http://schemas.openxmlformats.org/officeDocument/2006/relationships" r:embed="rId3" cstate="print"/>
          <a:srcRect/>
          <a:stretch>
            <a:fillRect/>
          </a:stretch>
        </xdr:blipFill>
        <xdr:spPr bwMode="auto">
          <a:xfrm>
            <a:off x="2295525" y="4543425"/>
            <a:ext cx="1077774" cy="792000"/>
          </a:xfrm>
          <a:prstGeom prst="rect">
            <a:avLst/>
          </a:prstGeom>
          <a:noFill/>
        </xdr:spPr>
      </xdr:pic>
      <xdr:pic>
        <xdr:nvPicPr>
          <xdr:cNvPr id="10" name="Picture 3"/>
          <xdr:cNvPicPr>
            <a:picLocks noChangeAspect="1" noChangeArrowheads="1"/>
          </xdr:cNvPicPr>
        </xdr:nvPicPr>
        <xdr:blipFill>
          <a:blip xmlns:r="http://schemas.openxmlformats.org/officeDocument/2006/relationships" r:embed="rId4"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254000</xdr:colOff>
      <xdr:row>76</xdr:row>
      <xdr:rowOff>25400</xdr:rowOff>
    </xdr:from>
    <xdr:to>
      <xdr:col>13</xdr:col>
      <xdr:colOff>341235</xdr:colOff>
      <xdr:row>78</xdr:row>
      <xdr:rowOff>112400</xdr:rowOff>
    </xdr:to>
    <xdr:pic>
      <xdr:nvPicPr>
        <xdr:cNvPr id="13" name="logoP_PLS4"/>
        <xdr:cNvPicPr>
          <a:picLocks noChangeAspect="1" noChangeArrowheads="1"/>
        </xdr:cNvPicPr>
      </xdr:nvPicPr>
      <xdr:blipFill>
        <a:blip xmlns:r="http://schemas.openxmlformats.org/officeDocument/2006/relationships" r:embed="rId5" cstate="print"/>
        <a:srcRect/>
        <a:stretch>
          <a:fillRect/>
        </a:stretch>
      </xdr:blipFill>
      <xdr:spPr bwMode="auto">
        <a:xfrm>
          <a:off x="7864475" y="19446875"/>
          <a:ext cx="1134985" cy="46800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161924</xdr:colOff>
      <xdr:row>36</xdr:row>
      <xdr:rowOff>0</xdr:rowOff>
    </xdr:from>
    <xdr:to>
      <xdr:col>7</xdr:col>
      <xdr:colOff>18899</xdr:colOff>
      <xdr:row>51</xdr:row>
      <xdr:rowOff>22500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590549</xdr:colOff>
      <xdr:row>36</xdr:row>
      <xdr:rowOff>0</xdr:rowOff>
    </xdr:from>
    <xdr:to>
      <xdr:col>16</xdr:col>
      <xdr:colOff>6199</xdr:colOff>
      <xdr:row>51</xdr:row>
      <xdr:rowOff>22500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98</xdr:row>
      <xdr:rowOff>57150</xdr:rowOff>
    </xdr:from>
    <xdr:to>
      <xdr:col>7</xdr:col>
      <xdr:colOff>18900</xdr:colOff>
      <xdr:row>114</xdr:row>
      <xdr:rowOff>22500</xdr:rowOff>
    </xdr:to>
    <xdr:graphicFrame macro="">
      <xdr:nvGraphicFramePr>
        <xdr:cNvPr id="197" name="Gráfico 1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123</xdr:row>
      <xdr:rowOff>63500</xdr:rowOff>
    </xdr:from>
    <xdr:to>
      <xdr:col>2</xdr:col>
      <xdr:colOff>45819</xdr:colOff>
      <xdr:row>125</xdr:row>
      <xdr:rowOff>114500</xdr:rowOff>
    </xdr:to>
    <xdr:grpSp>
      <xdr:nvGrpSpPr>
        <xdr:cNvPr id="5" name="logoP_ARS4"/>
        <xdr:cNvGrpSpPr>
          <a:grpSpLocks noChangeAspect="1"/>
        </xdr:cNvGrpSpPr>
      </xdr:nvGrpSpPr>
      <xdr:grpSpPr>
        <a:xfrm>
          <a:off x="188259" y="22168784"/>
          <a:ext cx="1874059" cy="413510"/>
          <a:chOff x="76200" y="4543425"/>
          <a:chExt cx="3297099" cy="792000"/>
        </a:xfrm>
      </xdr:grpSpPr>
      <xdr:pic>
        <xdr:nvPicPr>
          <xdr:cNvPr id="6"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2295525" y="4543425"/>
            <a:ext cx="1077774" cy="792000"/>
          </a:xfrm>
          <a:prstGeom prst="rect">
            <a:avLst/>
          </a:prstGeom>
          <a:noFill/>
        </xdr:spPr>
      </xdr:pic>
      <xdr:pic>
        <xdr:nvPicPr>
          <xdr:cNvPr id="7" name="Picture 3"/>
          <xdr:cNvPicPr>
            <a:picLocks noChangeAspect="1" noChangeArrowheads="1"/>
          </xdr:cNvPicPr>
        </xdr:nvPicPr>
        <xdr:blipFill>
          <a:blip xmlns:r="http://schemas.openxmlformats.org/officeDocument/2006/relationships" r:embed="rId5"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12</xdr:col>
      <xdr:colOff>546100</xdr:colOff>
      <xdr:row>123</xdr:row>
      <xdr:rowOff>25400</xdr:rowOff>
    </xdr:from>
    <xdr:to>
      <xdr:col>15</xdr:col>
      <xdr:colOff>442835</xdr:colOff>
      <xdr:row>125</xdr:row>
      <xdr:rowOff>112400</xdr:rowOff>
    </xdr:to>
    <xdr:pic>
      <xdr:nvPicPr>
        <xdr:cNvPr id="8" name="logoP_PLS4"/>
        <xdr:cNvPicPr>
          <a:picLocks noChangeAspect="1" noChangeArrowheads="1"/>
        </xdr:cNvPicPr>
      </xdr:nvPicPr>
      <xdr:blipFill>
        <a:blip xmlns:r="http://schemas.openxmlformats.org/officeDocument/2006/relationships" r:embed="rId6" cstate="print"/>
        <a:srcRect/>
        <a:stretch>
          <a:fillRect/>
        </a:stretch>
      </xdr:blipFill>
      <xdr:spPr bwMode="auto">
        <a:xfrm>
          <a:off x="7927975" y="23094950"/>
          <a:ext cx="1134985" cy="468000"/>
        </a:xfrm>
        <a:prstGeom prst="rect">
          <a:avLst/>
        </a:prstGeom>
        <a:noFill/>
      </xdr:spPr>
    </xdr:pic>
    <xdr:clientData/>
  </xdr:twoCellAnchor>
  <xdr:twoCellAnchor>
    <xdr:from>
      <xdr:col>1</xdr:col>
      <xdr:colOff>0</xdr:colOff>
      <xdr:row>55</xdr:row>
      <xdr:rowOff>0</xdr:rowOff>
    </xdr:from>
    <xdr:to>
      <xdr:col>3</xdr:col>
      <xdr:colOff>8460</xdr:colOff>
      <xdr:row>75</xdr:row>
      <xdr:rowOff>113850</xdr:rowOff>
    </xdr:to>
    <xdr:grpSp>
      <xdr:nvGrpSpPr>
        <xdr:cNvPr id="9" name="R4_I50"/>
        <xdr:cNvGrpSpPr/>
      </xdr:nvGrpSpPr>
      <xdr:grpSpPr>
        <a:xfrm>
          <a:off x="188259" y="10192871"/>
          <a:ext cx="2468712" cy="3428550"/>
          <a:chOff x="9429529" y="11125201"/>
          <a:chExt cx="2370660" cy="3600000"/>
        </a:xfrm>
      </xdr:grpSpPr>
      <xdr:grpSp>
        <xdr:nvGrpSpPr>
          <xdr:cNvPr id="10" name="ACeS_R4"/>
          <xdr:cNvGrpSpPr/>
        </xdr:nvGrpSpPr>
        <xdr:grpSpPr>
          <a:xfrm>
            <a:off x="9734357" y="11164036"/>
            <a:ext cx="2065832" cy="3561157"/>
            <a:chOff x="6639933" y="13040812"/>
            <a:chExt cx="2590735" cy="4466162"/>
          </a:xfrm>
        </xdr:grpSpPr>
        <xdr:sp macro="" textlink="">
          <xdr:nvSpPr>
            <xdr:cNvPr id="64" name="A401"/>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5" name="A402"/>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6" name="A403"/>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1" name="A404"/>
          <xdr:cNvGrpSpPr/>
        </xdr:nvGrpSpPr>
        <xdr:grpSpPr>
          <a:xfrm>
            <a:off x="9429529" y="12851570"/>
            <a:ext cx="935192" cy="1788729"/>
            <a:chOff x="3028950" y="3278188"/>
            <a:chExt cx="1452563" cy="2778125"/>
          </a:xfrm>
        </xdr:grpSpPr>
        <xdr:sp macro="" textlink="">
          <xdr:nvSpPr>
            <xdr:cNvPr id="39" name="404_X"/>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0" name="404_W"/>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1" name="404_V"/>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2" name="404_U"/>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3" name="404_T"/>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4" name="404_S"/>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5" name="404_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6" name="404_Q"/>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7" name="404_P"/>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8" name="404_O"/>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9" name="404_N"/>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0" name="404_M"/>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1" name="404_L"/>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2" name="404_K"/>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3" name="404_J"/>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4" name="404_I"/>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5" name="404_H"/>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6" name="404_G"/>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7" name="404_F"/>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8" name="404_E"/>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9" name="404_D"/>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0" name="404_C"/>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1" name="404_B"/>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2" name="404_A"/>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3" name="404_"/>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3"/>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 name="limites4"/>
          <xdr:cNvGrpSpPr/>
        </xdr:nvGrpSpPr>
        <xdr:grpSpPr>
          <a:xfrm>
            <a:off x="9429743" y="11164042"/>
            <a:ext cx="2370442" cy="3561159"/>
            <a:chOff x="3028950" y="657225"/>
            <a:chExt cx="3681413" cy="5530850"/>
          </a:xfrm>
        </xdr:grpSpPr>
        <xdr:sp macro="" textlink="">
          <xdr:nvSpPr>
            <xdr:cNvPr id="20" name="Freeform 6"/>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1" name="Freeform 7"/>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2" name="Freeform 8"/>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3" name="Freeform 9"/>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4" name="Freeform 10"/>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5" name="Freeform 12"/>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6" name="Freeform 13"/>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7" name="Freeform 14"/>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8" name="Freeform 15"/>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9" name="Freeform 16"/>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0" name="Freeform 18"/>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1" name="Freeform 19"/>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2" name="Freeform 20"/>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3" name="Freeform 21"/>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4" name="Freeform 22"/>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5" name="Freeform 48"/>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6" name="Freeform 49"/>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7" name="Freeform 50"/>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8" name="Freeform 51"/>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4" name="nomes4"/>
          <xdr:cNvGrpSpPr/>
        </xdr:nvGrpSpPr>
        <xdr:grpSpPr>
          <a:xfrm>
            <a:off x="9728224" y="11846836"/>
            <a:ext cx="1301872" cy="2154035"/>
            <a:chOff x="3492502" y="1717673"/>
            <a:chExt cx="2021873" cy="3345437"/>
          </a:xfrm>
        </xdr:grpSpPr>
        <xdr:sp macro="" textlink="">
          <xdr:nvSpPr>
            <xdr:cNvPr id="16" name="T403"/>
            <xdr:cNvSpPr>
              <a:spLocks noChangeArrowheads="1"/>
            </xdr:cNvSpPr>
          </xdr:nvSpPr>
          <xdr:spPr bwMode="auto">
            <a:xfrm>
              <a:off x="4935541" y="48799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1,6</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7" name="T401"/>
            <xdr:cNvSpPr>
              <a:spLocks noChangeArrowheads="1"/>
            </xdr:cNvSpPr>
          </xdr:nvSpPr>
          <xdr:spPr bwMode="auto">
            <a:xfrm>
              <a:off x="4681539" y="3159121"/>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0,7</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8" name="T402"/>
            <xdr:cNvSpPr>
              <a:spLocks noChangeArrowheads="1"/>
            </xdr:cNvSpPr>
          </xdr:nvSpPr>
          <xdr:spPr bwMode="auto">
            <a:xfrm>
              <a:off x="5119691" y="17176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0,5</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9" name="T404"/>
            <xdr:cNvSpPr>
              <a:spLocks noChangeArrowheads="1"/>
            </xdr:cNvSpPr>
          </xdr:nvSpPr>
          <xdr:spPr bwMode="auto">
            <a:xfrm>
              <a:off x="3492502" y="4538660"/>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2,2</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15" name="seta4"/>
          <xdr:cNvSpPr>
            <a:spLocks noEditPoints="1"/>
          </xdr:cNvSpPr>
        </xdr:nvSpPr>
        <xdr:spPr bwMode="auto">
          <a:xfrm>
            <a:off x="11632550" y="11125201"/>
            <a:ext cx="126750"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twoCellAnchor>
    <xdr:from>
      <xdr:col>8</xdr:col>
      <xdr:colOff>0</xdr:colOff>
      <xdr:row>55</xdr:row>
      <xdr:rowOff>0</xdr:rowOff>
    </xdr:from>
    <xdr:to>
      <xdr:col>11</xdr:col>
      <xdr:colOff>598927</xdr:colOff>
      <xdr:row>75</xdr:row>
      <xdr:rowOff>113850</xdr:rowOff>
    </xdr:to>
    <xdr:grpSp>
      <xdr:nvGrpSpPr>
        <xdr:cNvPr id="67" name="R4_I51"/>
        <xdr:cNvGrpSpPr/>
      </xdr:nvGrpSpPr>
      <xdr:grpSpPr>
        <a:xfrm>
          <a:off x="5206253" y="10192871"/>
          <a:ext cx="2473111" cy="3428550"/>
          <a:chOff x="9429530" y="11125201"/>
          <a:chExt cx="2370577" cy="3600000"/>
        </a:xfrm>
      </xdr:grpSpPr>
      <xdr:grpSp>
        <xdr:nvGrpSpPr>
          <xdr:cNvPr id="68" name="ACeS_R4"/>
          <xdr:cNvGrpSpPr/>
        </xdr:nvGrpSpPr>
        <xdr:grpSpPr>
          <a:xfrm>
            <a:off x="9734349" y="11164038"/>
            <a:ext cx="2065758" cy="3561157"/>
            <a:chOff x="6639933" y="13040812"/>
            <a:chExt cx="2590735" cy="4466162"/>
          </a:xfrm>
        </xdr:grpSpPr>
        <xdr:sp macro="" textlink="">
          <xdr:nvSpPr>
            <xdr:cNvPr id="121" name="A401"/>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2" name="A402"/>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3" name="A403"/>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8DB4E3"/>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69" name="A404"/>
          <xdr:cNvGrpSpPr/>
        </xdr:nvGrpSpPr>
        <xdr:grpSpPr>
          <a:xfrm>
            <a:off x="9429530" y="12851572"/>
            <a:ext cx="935158" cy="1788729"/>
            <a:chOff x="3028950" y="3278188"/>
            <a:chExt cx="1452563" cy="2778125"/>
          </a:xfrm>
        </xdr:grpSpPr>
        <xdr:sp macro="" textlink="">
          <xdr:nvSpPr>
            <xdr:cNvPr id="96" name="404_X"/>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7" name="404_W"/>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8" name="404_V"/>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9" name="404_U"/>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0" name="404_T"/>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1" name="404_S"/>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2" name="404_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3" name="404_Q"/>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4" name="404_P"/>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5" name="404_O"/>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6" name="404_N"/>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7" name="404_M"/>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8" name="404_L"/>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9" name="404_K"/>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0" name="404_J"/>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1" name="404_I"/>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2" name="404_H"/>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3" name="404_G"/>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4" name="404_F"/>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5" name="404_E"/>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6" name="404_D"/>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7" name="404_C"/>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8" name="404_B"/>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9" name="404_A"/>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0" name="404_"/>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3"/>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0" name="limites4"/>
          <xdr:cNvGrpSpPr/>
        </xdr:nvGrpSpPr>
        <xdr:grpSpPr>
          <a:xfrm>
            <a:off x="9429748" y="11164042"/>
            <a:ext cx="2370357" cy="3561159"/>
            <a:chOff x="3028950" y="657225"/>
            <a:chExt cx="3681413" cy="5530850"/>
          </a:xfrm>
        </xdr:grpSpPr>
        <xdr:sp macro="" textlink="">
          <xdr:nvSpPr>
            <xdr:cNvPr id="77" name="Freeform 6"/>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78" name="Freeform 7"/>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79" name="Freeform 8"/>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0" name="Freeform 9"/>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1" name="Freeform 10"/>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2" name="Freeform 12"/>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3" name="Freeform 13"/>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4" name="Freeform 14"/>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5" name="Freeform 15"/>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6" name="Freeform 16"/>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7" name="Freeform 18"/>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8" name="Freeform 19"/>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9" name="Freeform 20"/>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0" name="Freeform 21"/>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1" name="Freeform 22"/>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2" name="Freeform 48"/>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3" name="Freeform 49"/>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4" name="Freeform 50"/>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5" name="Freeform 51"/>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1" name="nomes4"/>
          <xdr:cNvGrpSpPr/>
        </xdr:nvGrpSpPr>
        <xdr:grpSpPr>
          <a:xfrm>
            <a:off x="9728216" y="11846836"/>
            <a:ext cx="1301826" cy="2154035"/>
            <a:chOff x="3492502" y="1717673"/>
            <a:chExt cx="2021873" cy="3345437"/>
          </a:xfrm>
        </xdr:grpSpPr>
        <xdr:sp macro="" textlink="">
          <xdr:nvSpPr>
            <xdr:cNvPr id="73" name="T403"/>
            <xdr:cNvSpPr>
              <a:spLocks noChangeArrowheads="1"/>
            </xdr:cNvSpPr>
          </xdr:nvSpPr>
          <xdr:spPr bwMode="auto">
            <a:xfrm>
              <a:off x="4935540" y="48799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5,2</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4" name="T401"/>
            <xdr:cNvSpPr>
              <a:spLocks noChangeArrowheads="1"/>
            </xdr:cNvSpPr>
          </xdr:nvSpPr>
          <xdr:spPr bwMode="auto">
            <a:xfrm>
              <a:off x="4681539" y="3159121"/>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3,1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5" name="T402"/>
            <xdr:cNvSpPr>
              <a:spLocks noChangeArrowheads="1"/>
            </xdr:cNvSpPr>
          </xdr:nvSpPr>
          <xdr:spPr bwMode="auto">
            <a:xfrm>
              <a:off x="5119691" y="17176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1,3</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6" name="T404"/>
            <xdr:cNvSpPr>
              <a:spLocks noChangeArrowheads="1"/>
            </xdr:cNvSpPr>
          </xdr:nvSpPr>
          <xdr:spPr bwMode="auto">
            <a:xfrm>
              <a:off x="3492502" y="4538660"/>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8,3</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72" name="seta4"/>
          <xdr:cNvSpPr>
            <a:spLocks noEditPoints="1"/>
          </xdr:cNvSpPr>
        </xdr:nvSpPr>
        <xdr:spPr bwMode="auto">
          <a:xfrm>
            <a:off x="11632474" y="11125201"/>
            <a:ext cx="126745"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twoCellAnchor>
    <xdr:from>
      <xdr:col>8</xdr:col>
      <xdr:colOff>0</xdr:colOff>
      <xdr:row>98</xdr:row>
      <xdr:rowOff>0</xdr:rowOff>
    </xdr:from>
    <xdr:to>
      <xdr:col>11</xdr:col>
      <xdr:colOff>598707</xdr:colOff>
      <xdr:row>118</xdr:row>
      <xdr:rowOff>75750</xdr:rowOff>
    </xdr:to>
    <xdr:grpSp>
      <xdr:nvGrpSpPr>
        <xdr:cNvPr id="124" name="R4_I52"/>
        <xdr:cNvGrpSpPr>
          <a:grpSpLocks noChangeAspect="1"/>
        </xdr:cNvGrpSpPr>
      </xdr:nvGrpSpPr>
      <xdr:grpSpPr>
        <a:xfrm>
          <a:off x="5206253" y="17700812"/>
          <a:ext cx="2472891" cy="3428550"/>
          <a:chOff x="9429759" y="11125201"/>
          <a:chExt cx="2483684" cy="3772113"/>
        </a:xfrm>
      </xdr:grpSpPr>
      <xdr:grpSp>
        <xdr:nvGrpSpPr>
          <xdr:cNvPr id="125" name="ACeS_R4"/>
          <xdr:cNvGrpSpPr/>
        </xdr:nvGrpSpPr>
        <xdr:grpSpPr>
          <a:xfrm>
            <a:off x="9748921" y="11165895"/>
            <a:ext cx="2164522" cy="3731414"/>
            <a:chOff x="6639933" y="13040812"/>
            <a:chExt cx="2590735" cy="4466162"/>
          </a:xfrm>
        </xdr:grpSpPr>
        <xdr:sp macro="" textlink="">
          <xdr:nvSpPr>
            <xdr:cNvPr id="178" name="A401"/>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9" name="A402"/>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80" name="A403"/>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6" name="A404"/>
          <xdr:cNvGrpSpPr/>
        </xdr:nvGrpSpPr>
        <xdr:grpSpPr>
          <a:xfrm>
            <a:off x="9429529" y="12934109"/>
            <a:ext cx="979868" cy="1874247"/>
            <a:chOff x="3028950" y="3278188"/>
            <a:chExt cx="1452563" cy="2778125"/>
          </a:xfrm>
        </xdr:grpSpPr>
        <xdr:sp macro="" textlink="">
          <xdr:nvSpPr>
            <xdr:cNvPr id="153" name="404_X"/>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4" name="404_W"/>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5" name="404_V"/>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6" name="404_U"/>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7" name="404_T"/>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8" name="404_S"/>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9" name="404_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0" name="404_Q"/>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1" name="404_P"/>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2" name="404_O"/>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3" name="404_N"/>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4" name="404_M"/>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5" name="404_L"/>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6" name="404_K"/>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7" name="404_J"/>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8" name="404_I"/>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9" name="404_H"/>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0" name="404_G"/>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1" name="404_F"/>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2" name="404_E"/>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3" name="404_D"/>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4" name="404_C"/>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5" name="404_B"/>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6" name="404_A"/>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7" name="404_"/>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3"/>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7" name="limites4"/>
          <xdr:cNvGrpSpPr/>
        </xdr:nvGrpSpPr>
        <xdr:grpSpPr>
          <a:xfrm>
            <a:off x="9429757" y="11165899"/>
            <a:ext cx="2483684" cy="3731416"/>
            <a:chOff x="3028950" y="657225"/>
            <a:chExt cx="3681413" cy="5530850"/>
          </a:xfrm>
        </xdr:grpSpPr>
        <xdr:sp macro="" textlink="">
          <xdr:nvSpPr>
            <xdr:cNvPr id="134" name="Freeform 6"/>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5" name="Freeform 7"/>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6" name="Freeform 8"/>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7" name="Freeform 9"/>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8" name="Freeform 10"/>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9" name="Freeform 12"/>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0" name="Freeform 13"/>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1" name="Freeform 14"/>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2" name="Freeform 15"/>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3" name="Freeform 16"/>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4" name="Freeform 18"/>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5" name="Freeform 19"/>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6" name="Freeform 20"/>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7" name="Freeform 21"/>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8" name="Freeform 22"/>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9" name="Freeform 48"/>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0" name="Freeform 49"/>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1" name="Freeform 50"/>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2" name="Freeform 51"/>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8" name="nomes4"/>
          <xdr:cNvGrpSpPr/>
        </xdr:nvGrpSpPr>
        <xdr:grpSpPr>
          <a:xfrm>
            <a:off x="9742495" y="11881337"/>
            <a:ext cx="1364066" cy="2251381"/>
            <a:chOff x="3492502" y="1717673"/>
            <a:chExt cx="2021873" cy="3337081"/>
          </a:xfrm>
        </xdr:grpSpPr>
        <xdr:sp macro="" textlink="">
          <xdr:nvSpPr>
            <xdr:cNvPr id="130" name="T403"/>
            <xdr:cNvSpPr>
              <a:spLocks noChangeArrowheads="1"/>
            </xdr:cNvSpPr>
          </xdr:nvSpPr>
          <xdr:spPr bwMode="auto">
            <a:xfrm>
              <a:off x="4935540" y="4879973"/>
              <a:ext cx="394685" cy="17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17,1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1" name="T401"/>
            <xdr:cNvSpPr>
              <a:spLocks noChangeArrowheads="1"/>
            </xdr:cNvSpPr>
          </xdr:nvSpPr>
          <xdr:spPr bwMode="auto">
            <a:xfrm>
              <a:off x="4681540" y="3159121"/>
              <a:ext cx="394685" cy="17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13,0</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2" name="T402"/>
            <xdr:cNvSpPr>
              <a:spLocks noChangeArrowheads="1"/>
            </xdr:cNvSpPr>
          </xdr:nvSpPr>
          <xdr:spPr bwMode="auto">
            <a:xfrm>
              <a:off x="5119690" y="1717673"/>
              <a:ext cx="394685" cy="17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14,3</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3" name="T404"/>
            <xdr:cNvSpPr>
              <a:spLocks noChangeArrowheads="1"/>
            </xdr:cNvSpPr>
          </xdr:nvSpPr>
          <xdr:spPr bwMode="auto">
            <a:xfrm>
              <a:off x="3492502" y="4538659"/>
              <a:ext cx="394685" cy="17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29,3</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129" name="seta4"/>
          <xdr:cNvSpPr>
            <a:spLocks noEditPoints="1"/>
          </xdr:cNvSpPr>
        </xdr:nvSpPr>
        <xdr:spPr bwMode="auto">
          <a:xfrm>
            <a:off x="11737796" y="11125201"/>
            <a:ext cx="132805" cy="308452"/>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18</xdr:row>
      <xdr:rowOff>9524</xdr:rowOff>
    </xdr:from>
    <xdr:to>
      <xdr:col>10</xdr:col>
      <xdr:colOff>2016000</xdr:colOff>
      <xdr:row>18</xdr:row>
      <xdr:rowOff>261524</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19</xdr:row>
      <xdr:rowOff>9525</xdr:rowOff>
    </xdr:from>
    <xdr:to>
      <xdr:col>10</xdr:col>
      <xdr:colOff>2016000</xdr:colOff>
      <xdr:row>19</xdr:row>
      <xdr:rowOff>261525</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20</xdr:row>
      <xdr:rowOff>9525</xdr:rowOff>
    </xdr:from>
    <xdr:to>
      <xdr:col>10</xdr:col>
      <xdr:colOff>2016000</xdr:colOff>
      <xdr:row>20</xdr:row>
      <xdr:rowOff>261525</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21</xdr:row>
      <xdr:rowOff>19050</xdr:rowOff>
    </xdr:from>
    <xdr:to>
      <xdr:col>10</xdr:col>
      <xdr:colOff>2016000</xdr:colOff>
      <xdr:row>21</xdr:row>
      <xdr:rowOff>271050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22</xdr:row>
      <xdr:rowOff>9525</xdr:rowOff>
    </xdr:from>
    <xdr:to>
      <xdr:col>10</xdr:col>
      <xdr:colOff>2016000</xdr:colOff>
      <xdr:row>22</xdr:row>
      <xdr:rowOff>261525</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28</xdr:row>
      <xdr:rowOff>19050</xdr:rowOff>
    </xdr:from>
    <xdr:to>
      <xdr:col>10</xdr:col>
      <xdr:colOff>2016000</xdr:colOff>
      <xdr:row>28</xdr:row>
      <xdr:rowOff>271050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29</xdr:row>
      <xdr:rowOff>19050</xdr:rowOff>
    </xdr:from>
    <xdr:to>
      <xdr:col>10</xdr:col>
      <xdr:colOff>2016000</xdr:colOff>
      <xdr:row>29</xdr:row>
      <xdr:rowOff>271050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30</xdr:row>
      <xdr:rowOff>19050</xdr:rowOff>
    </xdr:from>
    <xdr:to>
      <xdr:col>10</xdr:col>
      <xdr:colOff>2016000</xdr:colOff>
      <xdr:row>30</xdr:row>
      <xdr:rowOff>271050</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33</xdr:row>
      <xdr:rowOff>47625</xdr:rowOff>
    </xdr:from>
    <xdr:to>
      <xdr:col>10</xdr:col>
      <xdr:colOff>2016000</xdr:colOff>
      <xdr:row>33</xdr:row>
      <xdr:rowOff>299625</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39</xdr:row>
      <xdr:rowOff>19050</xdr:rowOff>
    </xdr:from>
    <xdr:to>
      <xdr:col>10</xdr:col>
      <xdr:colOff>2016000</xdr:colOff>
      <xdr:row>39</xdr:row>
      <xdr:rowOff>271050</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40</xdr:row>
      <xdr:rowOff>19050</xdr:rowOff>
    </xdr:from>
    <xdr:to>
      <xdr:col>10</xdr:col>
      <xdr:colOff>2016000</xdr:colOff>
      <xdr:row>40</xdr:row>
      <xdr:rowOff>271050</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342900</xdr:colOff>
      <xdr:row>50</xdr:row>
      <xdr:rowOff>19050</xdr:rowOff>
    </xdr:from>
    <xdr:to>
      <xdr:col>10</xdr:col>
      <xdr:colOff>2006475</xdr:colOff>
      <xdr:row>50</xdr:row>
      <xdr:rowOff>271050</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52</xdr:row>
      <xdr:rowOff>19050</xdr:rowOff>
    </xdr:from>
    <xdr:to>
      <xdr:col>10</xdr:col>
      <xdr:colOff>2016000</xdr:colOff>
      <xdr:row>52</xdr:row>
      <xdr:rowOff>271050</xdr:rowOff>
    </xdr:to>
    <xdr:graphicFrame macro="">
      <xdr:nvGraphicFramePr>
        <xdr:cNvPr id="22" name="Gráfico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53</xdr:row>
      <xdr:rowOff>9525</xdr:rowOff>
    </xdr:from>
    <xdr:to>
      <xdr:col>10</xdr:col>
      <xdr:colOff>2016000</xdr:colOff>
      <xdr:row>53</xdr:row>
      <xdr:rowOff>261525</xdr:rowOff>
    </xdr:to>
    <xdr:graphicFrame macro="">
      <xdr:nvGraphicFramePr>
        <xdr:cNvPr id="23" name="Gráfico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54</xdr:row>
      <xdr:rowOff>9525</xdr:rowOff>
    </xdr:from>
    <xdr:to>
      <xdr:col>10</xdr:col>
      <xdr:colOff>2016000</xdr:colOff>
      <xdr:row>54</xdr:row>
      <xdr:rowOff>261525</xdr:rowOff>
    </xdr:to>
    <xdr:graphicFrame macro="">
      <xdr:nvGraphicFramePr>
        <xdr:cNvPr id="24" name="Gráfico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56</xdr:row>
      <xdr:rowOff>19050</xdr:rowOff>
    </xdr:from>
    <xdr:to>
      <xdr:col>10</xdr:col>
      <xdr:colOff>2016000</xdr:colOff>
      <xdr:row>56</xdr:row>
      <xdr:rowOff>271050</xdr:rowOff>
    </xdr:to>
    <xdr:graphicFrame macro="">
      <xdr:nvGraphicFramePr>
        <xdr:cNvPr id="25" name="Gráfico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57</xdr:row>
      <xdr:rowOff>9525</xdr:rowOff>
    </xdr:from>
    <xdr:to>
      <xdr:col>10</xdr:col>
      <xdr:colOff>2016000</xdr:colOff>
      <xdr:row>57</xdr:row>
      <xdr:rowOff>261525</xdr:rowOff>
    </xdr:to>
    <xdr:graphicFrame macro="">
      <xdr:nvGraphicFramePr>
        <xdr:cNvPr id="26" name="Gráfico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58</xdr:row>
      <xdr:rowOff>19050</xdr:rowOff>
    </xdr:from>
    <xdr:to>
      <xdr:col>10</xdr:col>
      <xdr:colOff>2016000</xdr:colOff>
      <xdr:row>58</xdr:row>
      <xdr:rowOff>271050</xdr:rowOff>
    </xdr:to>
    <xdr:graphicFrame macro="">
      <xdr:nvGraphicFramePr>
        <xdr:cNvPr id="27" name="Gráfico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0</xdr:colOff>
      <xdr:row>59</xdr:row>
      <xdr:rowOff>19050</xdr:rowOff>
    </xdr:from>
    <xdr:to>
      <xdr:col>10</xdr:col>
      <xdr:colOff>2016000</xdr:colOff>
      <xdr:row>59</xdr:row>
      <xdr:rowOff>271050</xdr:rowOff>
    </xdr:to>
    <xdr:graphicFrame macro="">
      <xdr:nvGraphicFramePr>
        <xdr:cNvPr id="28" name="Gráfico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0</xdr:colOff>
      <xdr:row>60</xdr:row>
      <xdr:rowOff>19050</xdr:rowOff>
    </xdr:from>
    <xdr:to>
      <xdr:col>10</xdr:col>
      <xdr:colOff>2016000</xdr:colOff>
      <xdr:row>60</xdr:row>
      <xdr:rowOff>271050</xdr:rowOff>
    </xdr:to>
    <xdr:graphicFrame macro="">
      <xdr:nvGraphicFramePr>
        <xdr:cNvPr id="29" name="Gráfico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61</xdr:row>
      <xdr:rowOff>19050</xdr:rowOff>
    </xdr:from>
    <xdr:to>
      <xdr:col>10</xdr:col>
      <xdr:colOff>2016000</xdr:colOff>
      <xdr:row>61</xdr:row>
      <xdr:rowOff>271050</xdr:rowOff>
    </xdr:to>
    <xdr:graphicFrame macro="">
      <xdr:nvGraphicFramePr>
        <xdr:cNvPr id="30" name="Gráfico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342900</xdr:colOff>
      <xdr:row>62</xdr:row>
      <xdr:rowOff>19050</xdr:rowOff>
    </xdr:from>
    <xdr:to>
      <xdr:col>10</xdr:col>
      <xdr:colOff>2006475</xdr:colOff>
      <xdr:row>62</xdr:row>
      <xdr:rowOff>271050</xdr:rowOff>
    </xdr:to>
    <xdr:graphicFrame macro="">
      <xdr:nvGraphicFramePr>
        <xdr:cNvPr id="31" name="Gráfico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0</xdr:colOff>
      <xdr:row>63</xdr:row>
      <xdr:rowOff>19050</xdr:rowOff>
    </xdr:from>
    <xdr:to>
      <xdr:col>10</xdr:col>
      <xdr:colOff>2016000</xdr:colOff>
      <xdr:row>63</xdr:row>
      <xdr:rowOff>271050</xdr:rowOff>
    </xdr:to>
    <xdr:graphicFrame macro="">
      <xdr:nvGraphicFramePr>
        <xdr:cNvPr id="32" name="Gráfico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0</xdr:colOff>
      <xdr:row>64</xdr:row>
      <xdr:rowOff>19050</xdr:rowOff>
    </xdr:from>
    <xdr:to>
      <xdr:col>10</xdr:col>
      <xdr:colOff>2016000</xdr:colOff>
      <xdr:row>64</xdr:row>
      <xdr:rowOff>271050</xdr:rowOff>
    </xdr:to>
    <xdr:graphicFrame macro="">
      <xdr:nvGraphicFramePr>
        <xdr:cNvPr id="33" name="Gráfico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0</xdr:colOff>
      <xdr:row>65</xdr:row>
      <xdr:rowOff>19050</xdr:rowOff>
    </xdr:from>
    <xdr:to>
      <xdr:col>10</xdr:col>
      <xdr:colOff>2016000</xdr:colOff>
      <xdr:row>65</xdr:row>
      <xdr:rowOff>271050</xdr:rowOff>
    </xdr:to>
    <xdr:graphicFrame macro="">
      <xdr:nvGraphicFramePr>
        <xdr:cNvPr id="34" name="Gráfico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0</xdr:colOff>
      <xdr:row>66</xdr:row>
      <xdr:rowOff>19050</xdr:rowOff>
    </xdr:from>
    <xdr:to>
      <xdr:col>10</xdr:col>
      <xdr:colOff>2016000</xdr:colOff>
      <xdr:row>66</xdr:row>
      <xdr:rowOff>271050</xdr:rowOff>
    </xdr:to>
    <xdr:graphicFrame macro="">
      <xdr:nvGraphicFramePr>
        <xdr:cNvPr id="35" name="Gráfico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67</xdr:row>
      <xdr:rowOff>19050</xdr:rowOff>
    </xdr:from>
    <xdr:to>
      <xdr:col>10</xdr:col>
      <xdr:colOff>2016000</xdr:colOff>
      <xdr:row>67</xdr:row>
      <xdr:rowOff>271050</xdr:rowOff>
    </xdr:to>
    <xdr:graphicFrame macro="">
      <xdr:nvGraphicFramePr>
        <xdr:cNvPr id="36" name="Gráfico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0</xdr:colOff>
      <xdr:row>68</xdr:row>
      <xdr:rowOff>19050</xdr:rowOff>
    </xdr:from>
    <xdr:to>
      <xdr:col>10</xdr:col>
      <xdr:colOff>2016000</xdr:colOff>
      <xdr:row>68</xdr:row>
      <xdr:rowOff>271050</xdr:rowOff>
    </xdr:to>
    <xdr:graphicFrame macro="">
      <xdr:nvGraphicFramePr>
        <xdr:cNvPr id="37" name="Gráfico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0</xdr:colOff>
      <xdr:row>70</xdr:row>
      <xdr:rowOff>19050</xdr:rowOff>
    </xdr:from>
    <xdr:to>
      <xdr:col>10</xdr:col>
      <xdr:colOff>2016000</xdr:colOff>
      <xdr:row>70</xdr:row>
      <xdr:rowOff>271050</xdr:rowOff>
    </xdr:to>
    <xdr:graphicFrame macro="">
      <xdr:nvGraphicFramePr>
        <xdr:cNvPr id="38" name="Gráfico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0</xdr:colOff>
      <xdr:row>71</xdr:row>
      <xdr:rowOff>19050</xdr:rowOff>
    </xdr:from>
    <xdr:to>
      <xdr:col>10</xdr:col>
      <xdr:colOff>2016000</xdr:colOff>
      <xdr:row>71</xdr:row>
      <xdr:rowOff>271050</xdr:rowOff>
    </xdr:to>
    <xdr:graphicFrame macro="">
      <xdr:nvGraphicFramePr>
        <xdr:cNvPr id="39" name="Gráfico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342900</xdr:colOff>
      <xdr:row>72</xdr:row>
      <xdr:rowOff>19050</xdr:rowOff>
    </xdr:from>
    <xdr:to>
      <xdr:col>10</xdr:col>
      <xdr:colOff>2006475</xdr:colOff>
      <xdr:row>72</xdr:row>
      <xdr:rowOff>271050</xdr:rowOff>
    </xdr:to>
    <xdr:graphicFrame macro="">
      <xdr:nvGraphicFramePr>
        <xdr:cNvPr id="40" name="Gráfico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0</xdr:colOff>
      <xdr:row>73</xdr:row>
      <xdr:rowOff>19050</xdr:rowOff>
    </xdr:from>
    <xdr:to>
      <xdr:col>10</xdr:col>
      <xdr:colOff>2016000</xdr:colOff>
      <xdr:row>73</xdr:row>
      <xdr:rowOff>271050</xdr:rowOff>
    </xdr:to>
    <xdr:graphicFrame macro="">
      <xdr:nvGraphicFramePr>
        <xdr:cNvPr id="41" name="Gráfico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9525</xdr:colOff>
      <xdr:row>74</xdr:row>
      <xdr:rowOff>19050</xdr:rowOff>
    </xdr:from>
    <xdr:to>
      <xdr:col>10</xdr:col>
      <xdr:colOff>2025525</xdr:colOff>
      <xdr:row>74</xdr:row>
      <xdr:rowOff>271050</xdr:rowOff>
    </xdr:to>
    <xdr:graphicFrame macro="">
      <xdr:nvGraphicFramePr>
        <xdr:cNvPr id="42" name="Gráfico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628650</xdr:colOff>
      <xdr:row>9</xdr:row>
      <xdr:rowOff>152400</xdr:rowOff>
    </xdr:from>
    <xdr:to>
      <xdr:col>9</xdr:col>
      <xdr:colOff>253875</xdr:colOff>
      <xdr:row>11</xdr:row>
      <xdr:rowOff>23400</xdr:rowOff>
    </xdr:to>
    <xdr:graphicFrame macro="">
      <xdr:nvGraphicFramePr>
        <xdr:cNvPr id="47" name="Gráfico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2485040</xdr:colOff>
      <xdr:row>9</xdr:row>
      <xdr:rowOff>0</xdr:rowOff>
    </xdr:from>
    <xdr:to>
      <xdr:col>5</xdr:col>
      <xdr:colOff>66675</xdr:colOff>
      <xdr:row>12</xdr:row>
      <xdr:rowOff>57150</xdr:rowOff>
    </xdr:to>
    <xdr:grpSp>
      <xdr:nvGrpSpPr>
        <xdr:cNvPr id="54" name="Grupo 53"/>
        <xdr:cNvGrpSpPr/>
      </xdr:nvGrpSpPr>
      <xdr:grpSpPr>
        <a:xfrm>
          <a:off x="2947624" y="1698487"/>
          <a:ext cx="1123002" cy="598556"/>
          <a:chOff x="780065" y="1615786"/>
          <a:chExt cx="1058260" cy="571500"/>
        </a:xfrm>
      </xdr:grpSpPr>
      <xdr:sp macro="" textlink="">
        <xdr:nvSpPr>
          <xdr:cNvPr id="53" name="CaixaDeTexto 52"/>
          <xdr:cNvSpPr txBox="1"/>
        </xdr:nvSpPr>
        <xdr:spPr>
          <a:xfrm>
            <a:off x="838200" y="1615786"/>
            <a:ext cx="1000125" cy="571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nSpc>
                <a:spcPct val="140000"/>
              </a:lnSpc>
            </a:pPr>
            <a:r>
              <a:rPr lang="pt-PT" sz="800">
                <a:latin typeface="Arial" pitchFamily="34" charset="0"/>
                <a:cs typeface="Arial" pitchFamily="34" charset="0"/>
              </a:rPr>
              <a:t>Continente</a:t>
            </a:r>
          </a:p>
          <a:p>
            <a:pPr>
              <a:lnSpc>
                <a:spcPct val="140000"/>
              </a:lnSpc>
            </a:pPr>
            <a:r>
              <a:rPr lang="pt-PT" sz="800">
                <a:latin typeface="Arial" pitchFamily="34" charset="0"/>
                <a:cs typeface="Arial" pitchFamily="34" charset="0"/>
              </a:rPr>
              <a:t>ARS</a:t>
            </a:r>
          </a:p>
          <a:p>
            <a:pPr>
              <a:lnSpc>
                <a:spcPct val="140000"/>
              </a:lnSpc>
            </a:pPr>
            <a:r>
              <a:rPr lang="pt-PT" sz="800">
                <a:latin typeface="Arial" pitchFamily="34" charset="0"/>
                <a:cs typeface="Arial" pitchFamily="34" charset="0"/>
              </a:rPr>
              <a:t>ACeS/ULS</a:t>
            </a:r>
          </a:p>
        </xdr:txBody>
      </xdr:sp>
      <xdr:pic>
        <xdr:nvPicPr>
          <xdr:cNvPr id="1026" name="Picture 2"/>
          <xdr:cNvPicPr>
            <a:picLocks noChangeAspect="1" noChangeArrowheads="1"/>
          </xdr:cNvPicPr>
        </xdr:nvPicPr>
        <xdr:blipFill>
          <a:blip xmlns:r="http://schemas.openxmlformats.org/officeDocument/2006/relationships" r:embed="rId35" cstate="print"/>
          <a:srcRect r="83568"/>
          <a:stretch>
            <a:fillRect/>
          </a:stretch>
        </xdr:blipFill>
        <xdr:spPr bwMode="auto">
          <a:xfrm>
            <a:off x="780065" y="1651766"/>
            <a:ext cx="126000" cy="472730"/>
          </a:xfrm>
          <a:prstGeom prst="rect">
            <a:avLst/>
          </a:prstGeom>
          <a:noFill/>
        </xdr:spPr>
      </xdr:pic>
    </xdr:grpSp>
    <xdr:clientData/>
  </xdr:twoCellAnchor>
  <xdr:twoCellAnchor>
    <xdr:from>
      <xdr:col>7</xdr:col>
      <xdr:colOff>47625</xdr:colOff>
      <xdr:row>10</xdr:row>
      <xdr:rowOff>180977</xdr:rowOff>
    </xdr:from>
    <xdr:to>
      <xdr:col>9</xdr:col>
      <xdr:colOff>123825</xdr:colOff>
      <xdr:row>11</xdr:row>
      <xdr:rowOff>171451</xdr:rowOff>
    </xdr:to>
    <xdr:sp macro="" textlink="">
      <xdr:nvSpPr>
        <xdr:cNvPr id="55" name="CaixaDeTexto 54"/>
        <xdr:cNvSpPr txBox="1"/>
      </xdr:nvSpPr>
      <xdr:spPr>
        <a:xfrm>
          <a:off x="4981575" y="2143127"/>
          <a:ext cx="1504950" cy="180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pt-PT" sz="800">
              <a:latin typeface="Arial" pitchFamily="34" charset="0"/>
              <a:cs typeface="Arial" pitchFamily="34" charset="0"/>
            </a:rPr>
            <a:t>1º Quartil</a:t>
          </a:r>
          <a:r>
            <a:rPr lang="pt-PT" sz="800" baseline="0">
              <a:latin typeface="Arial" pitchFamily="34" charset="0"/>
              <a:cs typeface="Arial" pitchFamily="34" charset="0"/>
            </a:rPr>
            <a:t>                3ºQuartil</a:t>
          </a:r>
          <a:endParaRPr lang="pt-PT" sz="800">
            <a:latin typeface="Arial" pitchFamily="34" charset="0"/>
            <a:cs typeface="Arial" pitchFamily="34" charset="0"/>
          </a:endParaRPr>
        </a:p>
      </xdr:txBody>
    </xdr:sp>
    <xdr:clientData/>
  </xdr:twoCellAnchor>
  <xdr:twoCellAnchor>
    <xdr:from>
      <xdr:col>7</xdr:col>
      <xdr:colOff>466725</xdr:colOff>
      <xdr:row>9</xdr:row>
      <xdr:rowOff>9524</xdr:rowOff>
    </xdr:from>
    <xdr:to>
      <xdr:col>8</xdr:col>
      <xdr:colOff>400050</xdr:colOff>
      <xdr:row>9</xdr:row>
      <xdr:rowOff>180975</xdr:rowOff>
    </xdr:to>
    <xdr:sp macro="" textlink="">
      <xdr:nvSpPr>
        <xdr:cNvPr id="56" name="CaixaDeTexto 55"/>
        <xdr:cNvSpPr txBox="1"/>
      </xdr:nvSpPr>
      <xdr:spPr>
        <a:xfrm>
          <a:off x="5400675" y="1781174"/>
          <a:ext cx="647700" cy="171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pt-PT" sz="800">
              <a:latin typeface="Arial" pitchFamily="34" charset="0"/>
              <a:cs typeface="Arial" pitchFamily="34" charset="0"/>
            </a:rPr>
            <a:t>Mediana</a:t>
          </a:r>
        </a:p>
      </xdr:txBody>
    </xdr:sp>
    <xdr:clientData/>
  </xdr:twoCellAnchor>
  <xdr:twoCellAnchor editAs="absolute">
    <xdr:from>
      <xdr:col>10</xdr:col>
      <xdr:colOff>9525</xdr:colOff>
      <xdr:row>76</xdr:row>
      <xdr:rowOff>19050</xdr:rowOff>
    </xdr:from>
    <xdr:to>
      <xdr:col>10</xdr:col>
      <xdr:colOff>2025525</xdr:colOff>
      <xdr:row>77</xdr:row>
      <xdr:rowOff>1175</xdr:rowOff>
    </xdr:to>
    <xdr:graphicFrame macro="">
      <xdr:nvGraphicFramePr>
        <xdr:cNvPr id="49" name="Gráfico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absolute">
    <xdr:from>
      <xdr:col>10</xdr:col>
      <xdr:colOff>9525</xdr:colOff>
      <xdr:row>77</xdr:row>
      <xdr:rowOff>9525</xdr:rowOff>
    </xdr:from>
    <xdr:to>
      <xdr:col>10</xdr:col>
      <xdr:colOff>2025525</xdr:colOff>
      <xdr:row>77</xdr:row>
      <xdr:rowOff>261525</xdr:rowOff>
    </xdr:to>
    <xdr:graphicFrame macro="">
      <xdr:nvGraphicFramePr>
        <xdr:cNvPr id="50" name="Gráfico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absolute">
    <xdr:from>
      <xdr:col>10</xdr:col>
      <xdr:colOff>0</xdr:colOff>
      <xdr:row>78</xdr:row>
      <xdr:rowOff>9525</xdr:rowOff>
    </xdr:from>
    <xdr:to>
      <xdr:col>10</xdr:col>
      <xdr:colOff>2016000</xdr:colOff>
      <xdr:row>78</xdr:row>
      <xdr:rowOff>267875</xdr:rowOff>
    </xdr:to>
    <xdr:graphicFrame macro="">
      <xdr:nvGraphicFramePr>
        <xdr:cNvPr id="51" name="Gráfico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10</xdr:col>
      <xdr:colOff>0</xdr:colOff>
      <xdr:row>31</xdr:row>
      <xdr:rowOff>19050</xdr:rowOff>
    </xdr:from>
    <xdr:to>
      <xdr:col>10</xdr:col>
      <xdr:colOff>2016000</xdr:colOff>
      <xdr:row>31</xdr:row>
      <xdr:rowOff>271050</xdr:rowOff>
    </xdr:to>
    <xdr:graphicFrame macro="">
      <xdr:nvGraphicFramePr>
        <xdr:cNvPr id="57" name="Gráfico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xdr:col>
      <xdr:colOff>0</xdr:colOff>
      <xdr:row>32</xdr:row>
      <xdr:rowOff>47625</xdr:rowOff>
    </xdr:from>
    <xdr:to>
      <xdr:col>10</xdr:col>
      <xdr:colOff>2016000</xdr:colOff>
      <xdr:row>32</xdr:row>
      <xdr:rowOff>299625</xdr:rowOff>
    </xdr:to>
    <xdr:graphicFrame macro="">
      <xdr:nvGraphicFramePr>
        <xdr:cNvPr id="58" name="Gráfico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10</xdr:col>
      <xdr:colOff>0</xdr:colOff>
      <xdr:row>42</xdr:row>
      <xdr:rowOff>19050</xdr:rowOff>
    </xdr:from>
    <xdr:to>
      <xdr:col>10</xdr:col>
      <xdr:colOff>2016000</xdr:colOff>
      <xdr:row>42</xdr:row>
      <xdr:rowOff>271050</xdr:rowOff>
    </xdr:to>
    <xdr:graphicFrame macro="">
      <xdr:nvGraphicFramePr>
        <xdr:cNvPr id="59" name="Gráfico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10</xdr:col>
      <xdr:colOff>0</xdr:colOff>
      <xdr:row>43</xdr:row>
      <xdr:rowOff>19050</xdr:rowOff>
    </xdr:from>
    <xdr:to>
      <xdr:col>10</xdr:col>
      <xdr:colOff>2016000</xdr:colOff>
      <xdr:row>43</xdr:row>
      <xdr:rowOff>271050</xdr:rowOff>
    </xdr:to>
    <xdr:graphicFrame macro="">
      <xdr:nvGraphicFramePr>
        <xdr:cNvPr id="60" name="Gráfico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10</xdr:col>
      <xdr:colOff>0</xdr:colOff>
      <xdr:row>44</xdr:row>
      <xdr:rowOff>19050</xdr:rowOff>
    </xdr:from>
    <xdr:to>
      <xdr:col>10</xdr:col>
      <xdr:colOff>2016000</xdr:colOff>
      <xdr:row>44</xdr:row>
      <xdr:rowOff>271050</xdr:rowOff>
    </xdr:to>
    <xdr:graphicFrame macro="">
      <xdr:nvGraphicFramePr>
        <xdr:cNvPr id="61" name="Gráfico 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0</xdr:colOff>
      <xdr:row>84</xdr:row>
      <xdr:rowOff>63500</xdr:rowOff>
    </xdr:from>
    <xdr:to>
      <xdr:col>2</xdr:col>
      <xdr:colOff>1684119</xdr:colOff>
      <xdr:row>85</xdr:row>
      <xdr:rowOff>114500</xdr:rowOff>
    </xdr:to>
    <xdr:grpSp>
      <xdr:nvGrpSpPr>
        <xdr:cNvPr id="52" name="logoP_ARS4"/>
        <xdr:cNvGrpSpPr>
          <a:grpSpLocks noChangeAspect="1"/>
        </xdr:cNvGrpSpPr>
      </xdr:nvGrpSpPr>
      <xdr:grpSpPr>
        <a:xfrm>
          <a:off x="192157" y="19121920"/>
          <a:ext cx="1906507" cy="409776"/>
          <a:chOff x="76200" y="4543425"/>
          <a:chExt cx="3297099" cy="792000"/>
        </a:xfrm>
      </xdr:grpSpPr>
      <xdr:pic>
        <xdr:nvPicPr>
          <xdr:cNvPr id="62" name="Picture 14"/>
          <xdr:cNvPicPr>
            <a:picLocks noChangeAspect="1" noChangeArrowheads="1"/>
          </xdr:cNvPicPr>
        </xdr:nvPicPr>
        <xdr:blipFill>
          <a:blip xmlns:r="http://schemas.openxmlformats.org/officeDocument/2006/relationships" r:embed="rId44" cstate="print"/>
          <a:srcRect/>
          <a:stretch>
            <a:fillRect/>
          </a:stretch>
        </xdr:blipFill>
        <xdr:spPr bwMode="auto">
          <a:xfrm>
            <a:off x="2295525" y="4543425"/>
            <a:ext cx="1077774" cy="792000"/>
          </a:xfrm>
          <a:prstGeom prst="rect">
            <a:avLst/>
          </a:prstGeom>
          <a:noFill/>
        </xdr:spPr>
      </xdr:pic>
      <xdr:pic>
        <xdr:nvPicPr>
          <xdr:cNvPr id="63" name="Picture 3"/>
          <xdr:cNvPicPr>
            <a:picLocks noChangeAspect="1" noChangeArrowheads="1"/>
          </xdr:cNvPicPr>
        </xdr:nvPicPr>
        <xdr:blipFill>
          <a:blip xmlns:r="http://schemas.openxmlformats.org/officeDocument/2006/relationships" r:embed="rId45"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10</xdr:col>
      <xdr:colOff>1079500</xdr:colOff>
      <xdr:row>84</xdr:row>
      <xdr:rowOff>25400</xdr:rowOff>
    </xdr:from>
    <xdr:to>
      <xdr:col>11</xdr:col>
      <xdr:colOff>166610</xdr:colOff>
      <xdr:row>85</xdr:row>
      <xdr:rowOff>112400</xdr:rowOff>
    </xdr:to>
    <xdr:pic>
      <xdr:nvPicPr>
        <xdr:cNvPr id="64" name="logoP_PLS4"/>
        <xdr:cNvPicPr>
          <a:picLocks noChangeAspect="1" noChangeArrowheads="1"/>
        </xdr:cNvPicPr>
      </xdr:nvPicPr>
      <xdr:blipFill>
        <a:blip xmlns:r="http://schemas.openxmlformats.org/officeDocument/2006/relationships" r:embed="rId46" cstate="print"/>
        <a:srcRect/>
        <a:stretch>
          <a:fillRect/>
        </a:stretch>
      </xdr:blipFill>
      <xdr:spPr bwMode="auto">
        <a:xfrm>
          <a:off x="7794625" y="19846925"/>
          <a:ext cx="1134985" cy="4680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154</xdr:row>
      <xdr:rowOff>63500</xdr:rowOff>
    </xdr:from>
    <xdr:to>
      <xdr:col>4</xdr:col>
      <xdr:colOff>322044</xdr:colOff>
      <xdr:row>156</xdr:row>
      <xdr:rowOff>133550</xdr:rowOff>
    </xdr:to>
    <xdr:grpSp>
      <xdr:nvGrpSpPr>
        <xdr:cNvPr id="2" name="logoP_ARS4"/>
        <xdr:cNvGrpSpPr>
          <a:grpSpLocks noChangeAspect="1"/>
        </xdr:cNvGrpSpPr>
      </xdr:nvGrpSpPr>
      <xdr:grpSpPr>
        <a:xfrm>
          <a:off x="193964" y="40082644"/>
          <a:ext cx="1930903" cy="412083"/>
          <a:chOff x="76200" y="4543425"/>
          <a:chExt cx="3297099" cy="792000"/>
        </a:xfrm>
      </xdr:grpSpPr>
      <xdr:pic>
        <xdr:nvPicPr>
          <xdr:cNvPr id="3"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295525" y="4543425"/>
            <a:ext cx="1077774" cy="792000"/>
          </a:xfrm>
          <a:prstGeom prst="rect">
            <a:avLst/>
          </a:prstGeom>
          <a:noFill/>
        </xdr:spPr>
      </xdr:pic>
      <xdr:pic>
        <xdr:nvPicPr>
          <xdr:cNvPr id="4" name="Picture 3"/>
          <xdr:cNvPicPr>
            <a:picLocks noChangeAspect="1" noChangeArrowheads="1"/>
          </xdr:cNvPicPr>
        </xdr:nvPicPr>
        <xdr:blipFill>
          <a:blip xmlns:r="http://schemas.openxmlformats.org/officeDocument/2006/relationships" r:embed="rId2"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8</xdr:col>
      <xdr:colOff>1752600</xdr:colOff>
      <xdr:row>154</xdr:row>
      <xdr:rowOff>0</xdr:rowOff>
    </xdr:from>
    <xdr:to>
      <xdr:col>10</xdr:col>
      <xdr:colOff>192010</xdr:colOff>
      <xdr:row>156</xdr:row>
      <xdr:rowOff>106050</xdr:rowOff>
    </xdr:to>
    <xdr:pic>
      <xdr:nvPicPr>
        <xdr:cNvPr id="5" name="logoP_PLS4"/>
        <xdr:cNvPicPr>
          <a:picLocks noChangeAspect="1" noChangeArrowheads="1"/>
        </xdr:cNvPicPr>
      </xdr:nvPicPr>
      <xdr:blipFill>
        <a:blip xmlns:r="http://schemas.openxmlformats.org/officeDocument/2006/relationships" r:embed="rId3" cstate="print"/>
        <a:srcRect/>
        <a:stretch>
          <a:fillRect/>
        </a:stretch>
      </xdr:blipFill>
      <xdr:spPr bwMode="auto">
        <a:xfrm>
          <a:off x="8001000" y="41700450"/>
          <a:ext cx="1134985" cy="4680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209551</xdr:colOff>
      <xdr:row>6</xdr:row>
      <xdr:rowOff>180975</xdr:rowOff>
    </xdr:from>
    <xdr:to>
      <xdr:col>9</xdr:col>
      <xdr:colOff>638176</xdr:colOff>
      <xdr:row>15</xdr:row>
      <xdr:rowOff>238125</xdr:rowOff>
    </xdr:to>
    <xdr:sp macro="" textlink="">
      <xdr:nvSpPr>
        <xdr:cNvPr id="1025" name="Caixa1"/>
        <xdr:cNvSpPr>
          <a:spLocks noChangeArrowheads="1"/>
        </xdr:cNvSpPr>
      </xdr:nvSpPr>
      <xdr:spPr bwMode="auto">
        <a:xfrm>
          <a:off x="4933951" y="1619250"/>
          <a:ext cx="4000500" cy="2286000"/>
        </a:xfrm>
        <a:prstGeom prst="flowChartAlternateProcess">
          <a:avLst/>
        </a:prstGeom>
        <a:solidFill>
          <a:srgbClr val="008080"/>
        </a:solidFill>
        <a:ln w="9525">
          <a:solidFill>
            <a:srgbClr val="D8D8D8"/>
          </a:solidFill>
          <a:miter lim="800000"/>
          <a:headEnd/>
          <a:tailEnd/>
        </a:ln>
        <a:effectLst>
          <a:outerShdw dist="107763" dir="2700000" algn="ctr" rotWithShape="0">
            <a:srgbClr val="808080">
              <a:alpha val="50000"/>
            </a:srgbClr>
          </a:outerShdw>
        </a:effectLst>
      </xdr:spPr>
      <xdr:txBody>
        <a:bodyPr vertOverflow="clip" wrap="square" lIns="91440" tIns="45720" rIns="91440" bIns="45720" anchor="t" upright="1"/>
        <a:lstStyle/>
        <a:p>
          <a:pPr algn="l" rtl="1">
            <a:lnSpc>
              <a:spcPct val="150000"/>
            </a:lnSpc>
            <a:spcBef>
              <a:spcPts val="600"/>
            </a:spcBef>
            <a:defRPr sz="1000"/>
          </a:pPr>
          <a:r>
            <a:rPr lang="pt-PT" sz="1100" b="0" i="0" strike="noStrike">
              <a:solidFill>
                <a:srgbClr val="FFFFFF"/>
              </a:solidFill>
              <a:latin typeface="Arial" pitchFamily="34" charset="0"/>
              <a:cs typeface="Arial" pitchFamily="34" charset="0"/>
            </a:rPr>
            <a:t>Este Perfil Local de Saúde proporciona-lhe um olhar rápido mas integrador, sobre a saúde da população da área geográfica de influência da Unidade Local de Saúde (ULS) Norte Alentejano. Conjuntamente com outra informação adicional relevante, a obter ou já existente, este Perfil Local de Saúde foi construído para apoiar a tomada decisão e a intervenção, tendo em vista a melhoria da saúde ao nível desta ULS.</a:t>
          </a:r>
        </a:p>
      </xdr:txBody>
    </xdr:sp>
    <xdr:clientData/>
  </xdr:twoCellAnchor>
  <xdr:oneCellAnchor>
    <xdr:from>
      <xdr:col>1</xdr:col>
      <xdr:colOff>174625</xdr:colOff>
      <xdr:row>26</xdr:row>
      <xdr:rowOff>44452</xdr:rowOff>
    </xdr:from>
    <xdr:ext cx="4117975" cy="5543548"/>
    <xdr:sp macro="" textlink="">
      <xdr:nvSpPr>
        <xdr:cNvPr id="7" name="caixa2"/>
        <xdr:cNvSpPr txBox="1">
          <a:spLocks noChangeArrowheads="1"/>
        </xdr:cNvSpPr>
      </xdr:nvSpPr>
      <xdr:spPr bwMode="auto">
        <a:xfrm>
          <a:off x="352425" y="7245352"/>
          <a:ext cx="4117975" cy="5543548"/>
        </a:xfrm>
        <a:prstGeom prst="rect">
          <a:avLst/>
        </a:prstGeom>
        <a:solidFill>
          <a:srgbClr val="FFFFFF"/>
        </a:solidFill>
        <a:ln w="9525">
          <a:noFill/>
          <a:miter lim="800000"/>
          <a:headEnd/>
          <a:tailEnd/>
        </a:ln>
      </xdr:spPr>
      <xdr:txBody>
        <a:bodyPr vertOverflow="clip" wrap="square" lIns="36000" tIns="36000" rIns="36000" bIns="36000" anchor="t" anchorCtr="1" upright="1">
          <a:noAutofit/>
        </a:bodyPr>
        <a:lstStyle/>
        <a:p>
          <a:r>
            <a:rPr lang="pt-PT" sz="900" b="1" i="1">
              <a:solidFill>
                <a:srgbClr val="008080"/>
              </a:solidFill>
              <a:effectLst/>
              <a:latin typeface="Arial" pitchFamily="34" charset="0"/>
              <a:ea typeface="+mn-ea"/>
              <a:cs typeface="Arial" pitchFamily="34" charset="0"/>
            </a:rPr>
            <a:t>Quem somos?</a:t>
          </a:r>
          <a:endParaRPr lang="pt-PT" sz="900">
            <a:solidFill>
              <a:srgbClr val="008080"/>
            </a:solidFill>
            <a:effectLst/>
            <a:latin typeface="Arial" pitchFamily="34" charset="0"/>
            <a:ea typeface="+mn-ea"/>
            <a:cs typeface="Arial" pitchFamily="34" charset="0"/>
          </a:endParaRPr>
        </a:p>
        <a:p>
          <a:r>
            <a:rPr lang="pt-PT" sz="900">
              <a:solidFill>
                <a:schemeClr val="accent5">
                  <a:lumMod val="75000"/>
                </a:schemeClr>
              </a:solidFill>
              <a:effectLst/>
              <a:latin typeface="Arial" pitchFamily="34" charset="0"/>
              <a:ea typeface="+mn-ea"/>
              <a:cs typeface="Arial" pitchFamily="34" charset="0"/>
            </a:rPr>
            <a:t>A Unidade Local de Saúde do Norte Alentejano (ULSNA) abrange uma </a:t>
          </a:r>
          <a:r>
            <a:rPr lang="pt-PT" sz="900" b="1">
              <a:solidFill>
                <a:schemeClr val="accent5">
                  <a:lumMod val="75000"/>
                </a:schemeClr>
              </a:solidFill>
              <a:effectLst/>
              <a:latin typeface="Arial" pitchFamily="34" charset="0"/>
              <a:ea typeface="+mn-ea"/>
              <a:cs typeface="Arial" pitchFamily="34" charset="0"/>
            </a:rPr>
            <a:t>população residente </a:t>
          </a:r>
          <a:r>
            <a:rPr lang="pt-PT" sz="900">
              <a:solidFill>
                <a:schemeClr val="accent5">
                  <a:lumMod val="75000"/>
                </a:schemeClr>
              </a:solidFill>
              <a:effectLst/>
              <a:latin typeface="Arial" pitchFamily="34" charset="0"/>
              <a:ea typeface="+mn-ea"/>
              <a:cs typeface="Arial" pitchFamily="34" charset="0"/>
            </a:rPr>
            <a:t>de</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115.663</a:t>
          </a:r>
          <a:r>
            <a:rPr lang="pt-PT" sz="900" baseline="0">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habitantes, representando cerca de   23,0% da população da ARS Alentejo (ARSA) (501.747). Nos últimos censos (2001 e 2011) a população da ULSNA decresceu (-6,7%, 8.512 habitantes), valor percentual superior ao decréscimo registado na ARSA (-4,8%, 25.904 habitantes), contrariamente ao Continente que registou um crescimento (+1,8%, 178.278 habitantes). O </a:t>
          </a:r>
          <a:r>
            <a:rPr lang="pt-PT" sz="900" b="1">
              <a:solidFill>
                <a:schemeClr val="accent5">
                  <a:lumMod val="75000"/>
                </a:schemeClr>
              </a:solidFill>
              <a:effectLst/>
              <a:latin typeface="Arial" pitchFamily="34" charset="0"/>
              <a:ea typeface="+mn-ea"/>
              <a:cs typeface="Arial" pitchFamily="34" charset="0"/>
            </a:rPr>
            <a:t>Índice de Envelhecimento</a:t>
          </a:r>
          <a:r>
            <a:rPr lang="pt-PT" sz="900">
              <a:solidFill>
                <a:schemeClr val="accent5">
                  <a:lumMod val="75000"/>
                </a:schemeClr>
              </a:solidFill>
              <a:effectLst/>
              <a:latin typeface="Arial" pitchFamily="34" charset="0"/>
              <a:ea typeface="+mn-ea"/>
              <a:cs typeface="Arial" pitchFamily="34" charset="0"/>
            </a:rPr>
            <a:t>, em 2012, (211,0) é superior ao da ARSA (190,8) e ao do continente (134,0). A </a:t>
          </a:r>
          <a:r>
            <a:rPr lang="pt-PT" sz="900" b="1">
              <a:solidFill>
                <a:schemeClr val="accent5">
                  <a:lumMod val="75000"/>
                </a:schemeClr>
              </a:solidFill>
              <a:effectLst/>
              <a:latin typeface="Arial" pitchFamily="34" charset="0"/>
              <a:ea typeface="+mn-ea"/>
              <a:cs typeface="Arial" pitchFamily="34" charset="0"/>
            </a:rPr>
            <a:t>esperança de vida à nascença</a:t>
          </a:r>
          <a:r>
            <a:rPr lang="pt-PT" sz="900">
              <a:solidFill>
                <a:schemeClr val="accent5">
                  <a:lumMod val="75000"/>
                </a:schemeClr>
              </a:solidFill>
              <a:effectLst/>
              <a:latin typeface="Arial" pitchFamily="34" charset="0"/>
              <a:ea typeface="+mn-ea"/>
              <a:cs typeface="Arial" pitchFamily="34" charset="0"/>
            </a:rPr>
            <a:t> (79,5) tem aumentado em ambos os sexos e é igual à da ARSA e inferior ao Continente (80,6). A </a:t>
          </a:r>
          <a:r>
            <a:rPr lang="pt-PT" sz="900" b="1">
              <a:solidFill>
                <a:schemeClr val="accent5">
                  <a:lumMod val="75000"/>
                </a:schemeClr>
              </a:solidFill>
              <a:effectLst/>
              <a:latin typeface="Arial" pitchFamily="34" charset="0"/>
              <a:ea typeface="+mn-ea"/>
              <a:cs typeface="Arial" pitchFamily="34" charset="0"/>
            </a:rPr>
            <a:t>taxa de natalidade </a:t>
          </a:r>
          <a:r>
            <a:rPr lang="pt-PT" sz="900">
              <a:solidFill>
                <a:schemeClr val="accent5">
                  <a:lumMod val="75000"/>
                </a:schemeClr>
              </a:solidFill>
              <a:effectLst/>
              <a:latin typeface="Arial" pitchFamily="34" charset="0"/>
              <a:ea typeface="+mn-ea"/>
              <a:cs typeface="Arial" pitchFamily="34" charset="0"/>
            </a:rPr>
            <a:t>em 2012 foi de 7,0‰, com valores inferiores aos da ARSA (7,8‰) e ao Continente (8,5‰).</a:t>
          </a:r>
        </a:p>
        <a:p>
          <a:endParaRPr lang="pt-PT" sz="900" b="1" i="1">
            <a:solidFill>
              <a:srgbClr val="FF6600"/>
            </a:solidFill>
            <a:effectLst/>
            <a:latin typeface="Arial" pitchFamily="34" charset="0"/>
            <a:ea typeface="+mn-ea"/>
            <a:cs typeface="Arial" pitchFamily="34" charset="0"/>
          </a:endParaRPr>
        </a:p>
        <a:p>
          <a:r>
            <a:rPr lang="pt-PT" sz="900" b="1" i="1">
              <a:solidFill>
                <a:srgbClr val="FF6600"/>
              </a:solidFill>
              <a:effectLst/>
              <a:latin typeface="Arial" pitchFamily="34" charset="0"/>
              <a:ea typeface="+mn-ea"/>
              <a:cs typeface="Arial" pitchFamily="34" charset="0"/>
            </a:rPr>
            <a:t>Comos vivemos?</a:t>
          </a:r>
          <a:endParaRPr lang="pt-PT" sz="900">
            <a:solidFill>
              <a:srgbClr val="FF6600"/>
            </a:solidFill>
            <a:effectLst/>
            <a:latin typeface="Arial" pitchFamily="34" charset="0"/>
            <a:ea typeface="+mn-ea"/>
            <a:cs typeface="Arial" pitchFamily="34" charset="0"/>
          </a:endParaRPr>
        </a:p>
        <a:p>
          <a:r>
            <a:rPr lang="pt-PT" sz="900">
              <a:solidFill>
                <a:schemeClr val="accent5">
                  <a:lumMod val="75000"/>
                </a:schemeClr>
              </a:solidFill>
              <a:effectLst/>
              <a:latin typeface="Arial" pitchFamily="34" charset="0"/>
              <a:ea typeface="+mn-ea"/>
              <a:cs typeface="Arial" pitchFamily="34" charset="0"/>
            </a:rPr>
            <a:t>O </a:t>
          </a:r>
          <a:r>
            <a:rPr lang="pt-PT" sz="900" b="1">
              <a:solidFill>
                <a:schemeClr val="accent5">
                  <a:lumMod val="75000"/>
                </a:schemeClr>
              </a:solidFill>
              <a:effectLst/>
              <a:latin typeface="Arial" pitchFamily="34" charset="0"/>
              <a:ea typeface="+mn-ea"/>
              <a:cs typeface="Arial" pitchFamily="34" charset="0"/>
            </a:rPr>
            <a:t>número de desempregados</a:t>
          </a:r>
          <a:r>
            <a:rPr lang="pt-PT" sz="900">
              <a:solidFill>
                <a:schemeClr val="accent5">
                  <a:lumMod val="75000"/>
                </a:schemeClr>
              </a:solidFill>
              <a:effectLst/>
              <a:latin typeface="Arial" pitchFamily="34" charset="0"/>
              <a:ea typeface="+mn-ea"/>
              <a:cs typeface="Arial" pitchFamily="34" charset="0"/>
            </a:rPr>
            <a:t> inscritos no IEFP, em dezembro de 2013, mostra uma evolução decrescente face ao mês homólogo de 2012, existindo menos desempregados do sexo masculino comparativamente ao feminino. Nos últimos censos (2001 e 2011) o nível de escolaridade da população da ULSNA melhorou (8,3% da população possui ensino superior). No entanto, a ULSNA continua a ter a maior proporção da população sem escolaridade (23,6%) em relação à ARSA (23,4%) e ao Continente (18,8%). O </a:t>
          </a:r>
          <a:r>
            <a:rPr lang="pt-PT" sz="900" b="1">
              <a:solidFill>
                <a:schemeClr val="accent5">
                  <a:lumMod val="75000"/>
                </a:schemeClr>
              </a:solidFill>
              <a:effectLst/>
              <a:latin typeface="Arial" pitchFamily="34" charset="0"/>
              <a:ea typeface="+mn-ea"/>
              <a:cs typeface="Arial" pitchFamily="34" charset="0"/>
            </a:rPr>
            <a:t>setor terciário</a:t>
          </a:r>
          <a:r>
            <a:rPr lang="pt-PT" sz="900">
              <a:solidFill>
                <a:schemeClr val="accent5">
                  <a:lumMod val="75000"/>
                </a:schemeClr>
              </a:solidFill>
              <a:effectLst/>
              <a:latin typeface="Arial" pitchFamily="34" charset="0"/>
              <a:ea typeface="+mn-ea"/>
              <a:cs typeface="Arial" pitchFamily="34" charset="0"/>
            </a:rPr>
            <a:t> é a principal fonte de emprego (72,3%) com valores superiores aos da ARSA e Continente. A </a:t>
          </a:r>
          <a:r>
            <a:rPr lang="pt-PT" sz="900" b="1">
              <a:solidFill>
                <a:schemeClr val="accent5">
                  <a:lumMod val="75000"/>
                </a:schemeClr>
              </a:solidFill>
              <a:effectLst/>
              <a:latin typeface="Arial" pitchFamily="34" charset="0"/>
              <a:ea typeface="+mn-ea"/>
              <a:cs typeface="Arial" pitchFamily="34" charset="0"/>
            </a:rPr>
            <a:t>proporção de pensionistas </a:t>
          </a:r>
          <a:r>
            <a:rPr lang="pt-PT" sz="900">
              <a:solidFill>
                <a:schemeClr val="accent5">
                  <a:lumMod val="75000"/>
                </a:schemeClr>
              </a:solidFill>
              <a:effectLst/>
              <a:latin typeface="Arial" pitchFamily="34" charset="0"/>
              <a:ea typeface="+mn-ea"/>
              <a:cs typeface="Arial" pitchFamily="34" charset="0"/>
            </a:rPr>
            <a:t>(473,5‰ na população de 15 e mais anos) e a </a:t>
          </a:r>
          <a:r>
            <a:rPr lang="pt-PT" sz="900" b="1">
              <a:solidFill>
                <a:schemeClr val="accent5">
                  <a:lumMod val="75000"/>
                </a:schemeClr>
              </a:solidFill>
              <a:effectLst/>
              <a:latin typeface="Arial" pitchFamily="34" charset="0"/>
              <a:ea typeface="+mn-ea"/>
              <a:cs typeface="Arial" pitchFamily="34" charset="0"/>
            </a:rPr>
            <a:t>proporção de beneficiários do RSI </a:t>
          </a:r>
          <a:r>
            <a:rPr lang="pt-PT" sz="900">
              <a:solidFill>
                <a:schemeClr val="accent5">
                  <a:lumMod val="75000"/>
                </a:schemeClr>
              </a:solidFill>
              <a:effectLst/>
              <a:latin typeface="Arial" pitchFamily="34" charset="0"/>
              <a:ea typeface="+mn-ea"/>
              <a:cs typeface="Arial" pitchFamily="34" charset="0"/>
            </a:rPr>
            <a:t>(70,2‰ na população de 15 e mais anos) apresentam valores superiores à ARSA e ao Continente. A </a:t>
          </a:r>
          <a:r>
            <a:rPr lang="pt-PT" sz="900" b="1">
              <a:solidFill>
                <a:schemeClr val="accent5">
                  <a:lumMod val="75000"/>
                </a:schemeClr>
              </a:solidFill>
              <a:effectLst/>
              <a:latin typeface="Arial" pitchFamily="34" charset="0"/>
              <a:ea typeface="+mn-ea"/>
              <a:cs typeface="Arial" pitchFamily="34" charset="0"/>
            </a:rPr>
            <a:t>taxa de criminalidade</a:t>
          </a:r>
          <a:r>
            <a:rPr lang="pt-PT" sz="900">
              <a:solidFill>
                <a:schemeClr val="accent5">
                  <a:lumMod val="75000"/>
                </a:schemeClr>
              </a:solidFill>
              <a:effectLst/>
              <a:latin typeface="Arial" pitchFamily="34" charset="0"/>
              <a:ea typeface="+mn-ea"/>
              <a:cs typeface="Arial" pitchFamily="34" charset="0"/>
            </a:rPr>
            <a:t> (30,3‰) mostra uma tendência crescente, apresentando valores inferiores aos da ARSA (31,0‰) e ao Continente (37,3‰).</a:t>
          </a:r>
        </a:p>
        <a:p>
          <a:r>
            <a:rPr lang="pt-PT" sz="900">
              <a:solidFill>
                <a:schemeClr val="accent5">
                  <a:lumMod val="75000"/>
                </a:schemeClr>
              </a:solidFill>
              <a:effectLst/>
              <a:latin typeface="Arial" pitchFamily="34" charset="0"/>
              <a:ea typeface="+mn-ea"/>
              <a:cs typeface="Arial" pitchFamily="34" charset="0"/>
            </a:rPr>
            <a:t>A</a:t>
          </a:r>
          <a:r>
            <a:rPr lang="pt-PT" sz="900" b="1">
              <a:solidFill>
                <a:schemeClr val="accent5">
                  <a:lumMod val="75000"/>
                </a:schemeClr>
              </a:solidFill>
              <a:effectLst/>
              <a:latin typeface="Arial" pitchFamily="34" charset="0"/>
              <a:ea typeface="+mn-ea"/>
              <a:cs typeface="Arial" pitchFamily="34" charset="0"/>
            </a:rPr>
            <a:t> Taxa de analfabetismo </a:t>
          </a:r>
          <a:r>
            <a:rPr lang="pt-PT" sz="900">
              <a:solidFill>
                <a:schemeClr val="accent5">
                  <a:lumMod val="75000"/>
                </a:schemeClr>
              </a:solidFill>
              <a:effectLst/>
              <a:latin typeface="Arial" pitchFamily="34" charset="0"/>
              <a:ea typeface="+mn-ea"/>
              <a:cs typeface="Arial" pitchFamily="34" charset="0"/>
            </a:rPr>
            <a:t>(11,0%)</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mostra uma evolução decrescente, no entanto com valor superior à ARSA e ao Continente estando a</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maioria</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dos concelhos</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com valores superiores à ARSA.</a:t>
          </a:r>
        </a:p>
        <a:p>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O </a:t>
          </a:r>
          <a:r>
            <a:rPr lang="pt-PT" sz="900" b="1">
              <a:solidFill>
                <a:schemeClr val="accent5">
                  <a:lumMod val="75000"/>
                </a:schemeClr>
              </a:solidFill>
              <a:effectLst/>
              <a:latin typeface="Arial" pitchFamily="34" charset="0"/>
              <a:ea typeface="+mn-ea"/>
              <a:cs typeface="Arial" pitchFamily="34" charset="0"/>
            </a:rPr>
            <a:t>Ganho médio mensal dos trabalhadores por conta de outrem </a:t>
          </a:r>
          <a:r>
            <a:rPr lang="pt-PT" sz="900">
              <a:solidFill>
                <a:schemeClr val="accent5">
                  <a:lumMod val="75000"/>
                </a:schemeClr>
              </a:solidFill>
              <a:effectLst/>
              <a:latin typeface="Arial" pitchFamily="34" charset="0"/>
              <a:ea typeface="+mn-ea"/>
              <a:cs typeface="Arial" pitchFamily="34" charset="0"/>
            </a:rPr>
            <a:t>na ULSNA não foi possível calcular devido aos dados se encontrarem calculados ao nível de NUTSIII do INE, e não sendo possível calcular o valor médio a partir da informação dos concelhos. O concelho de campo Maior apresenta o maior ganho médio mensal (1.073,50€),</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sendo um valor superior ao da ARSA (991,80€) e ligeiramente inferior ao do Continente (1.084,60€). O mesmo se verifica com o</a:t>
          </a:r>
          <a:r>
            <a:rPr lang="pt-PT" sz="900" b="1">
              <a:solidFill>
                <a:schemeClr val="accent5">
                  <a:lumMod val="75000"/>
                </a:schemeClr>
              </a:solidFill>
              <a:effectLst/>
              <a:latin typeface="Arial" pitchFamily="34" charset="0"/>
              <a:ea typeface="+mn-ea"/>
              <a:cs typeface="Arial" pitchFamily="34" charset="0"/>
            </a:rPr>
            <a:t> poder de compra </a:t>
          </a:r>
          <a:r>
            <a:rPr lang="pt-PT" sz="900" b="1" i="1">
              <a:solidFill>
                <a:schemeClr val="accent5">
                  <a:lumMod val="75000"/>
                </a:schemeClr>
              </a:solidFill>
              <a:effectLst/>
              <a:latin typeface="Arial" pitchFamily="34" charset="0"/>
              <a:ea typeface="+mn-ea"/>
              <a:cs typeface="Arial" pitchFamily="34" charset="0"/>
            </a:rPr>
            <a:t>per capita</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no concelho de Campo Maior (90,0) e em Portalegre (102,0) cujos valores são superiores aos da ARSA (86,4), tendo também Portalegre um valor superior ao do</a:t>
          </a:r>
          <a:r>
            <a:rPr lang="pt-PT" sz="900" baseline="0">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Continente (100,8).</a:t>
          </a:r>
        </a:p>
      </xdr:txBody>
    </xdr:sp>
    <xdr:clientData/>
  </xdr:oneCellAnchor>
  <xdr:oneCellAnchor>
    <xdr:from>
      <xdr:col>4</xdr:col>
      <xdr:colOff>247650</xdr:colOff>
      <xdr:row>26</xdr:row>
      <xdr:rowOff>82550</xdr:rowOff>
    </xdr:from>
    <xdr:ext cx="4029075" cy="5404868"/>
    <xdr:sp macro="" textlink="">
      <xdr:nvSpPr>
        <xdr:cNvPr id="9" name="caixa3"/>
        <xdr:cNvSpPr txBox="1">
          <a:spLocks noChangeArrowheads="1"/>
        </xdr:cNvSpPr>
      </xdr:nvSpPr>
      <xdr:spPr bwMode="auto">
        <a:xfrm>
          <a:off x="4972050" y="7283450"/>
          <a:ext cx="4029075" cy="5404868"/>
        </a:xfrm>
        <a:prstGeom prst="rect">
          <a:avLst/>
        </a:prstGeom>
        <a:solidFill>
          <a:srgbClr val="FFFFFF"/>
        </a:solidFill>
        <a:ln w="9525">
          <a:noFill/>
          <a:miter lim="800000"/>
          <a:headEnd/>
          <a:tailEnd/>
        </a:ln>
      </xdr:spPr>
      <xdr:txBody>
        <a:bodyPr vertOverflow="clip" wrap="square" lIns="36000" tIns="36000" rIns="36000" bIns="36000" anchor="t" anchorCtr="1" upright="1">
          <a:spAutoFit/>
        </a:bodyPr>
        <a:lstStyle/>
        <a:p>
          <a:pPr marL="0" marR="0" indent="0" defTabSz="914400" eaLnBrk="1" fontAlgn="auto" latinLnBrk="0" hangingPunct="1">
            <a:lnSpc>
              <a:spcPct val="100000"/>
            </a:lnSpc>
            <a:spcBef>
              <a:spcPts val="0"/>
            </a:spcBef>
            <a:spcAft>
              <a:spcPts val="0"/>
            </a:spcAft>
            <a:buClrTx/>
            <a:buSzTx/>
            <a:buFontTx/>
            <a:buNone/>
            <a:tabLst/>
            <a:defRPr/>
          </a:pPr>
          <a:r>
            <a:rPr lang="pt-PT" sz="900">
              <a:solidFill>
                <a:schemeClr val="accent5">
                  <a:lumMod val="75000"/>
                </a:schemeClr>
              </a:solidFill>
              <a:effectLst/>
              <a:latin typeface="Arial" pitchFamily="34" charset="0"/>
              <a:ea typeface="+mn-ea"/>
              <a:cs typeface="Arial" pitchFamily="34" charset="0"/>
            </a:rPr>
            <a:t>Relativamente às i</a:t>
          </a:r>
          <a:r>
            <a:rPr lang="pt-PT" sz="900" b="1">
              <a:solidFill>
                <a:schemeClr val="accent5">
                  <a:lumMod val="75000"/>
                </a:schemeClr>
              </a:solidFill>
              <a:effectLst/>
              <a:latin typeface="Arial" pitchFamily="34" charset="0"/>
              <a:ea typeface="+mn-ea"/>
              <a:cs typeface="Arial" pitchFamily="34" charset="0"/>
            </a:rPr>
            <a:t>nfra-estruturas ambientais</a:t>
          </a:r>
          <a:r>
            <a:rPr lang="pt-PT" sz="900">
              <a:solidFill>
                <a:schemeClr val="accent5">
                  <a:lumMod val="75000"/>
                </a:schemeClr>
              </a:solidFill>
              <a:effectLst/>
              <a:latin typeface="Arial" pitchFamily="34" charset="0"/>
              <a:ea typeface="+mn-ea"/>
              <a:cs typeface="Arial" pitchFamily="34" charset="0"/>
            </a:rPr>
            <a:t>, 97% da população é servida por sistemas públicos de abastecimento de água, 96% por sistemas de drenagem de águas residuais e 86% por estações de tratamento de águas residuais.</a:t>
          </a:r>
          <a:endParaRPr lang="pt-PT" sz="900">
            <a:solidFill>
              <a:schemeClr val="accent5">
                <a:lumMod val="75000"/>
              </a:schemeClr>
            </a:solidFill>
            <a:effectLst/>
            <a:latin typeface="Arial" pitchFamily="34" charset="0"/>
            <a:cs typeface="Arial" pitchFamily="34" charset="0"/>
          </a:endParaRPr>
        </a:p>
        <a:p>
          <a:endParaRPr lang="pt-PT" sz="900" b="1" i="1">
            <a:solidFill>
              <a:srgbClr val="60497A"/>
            </a:solidFill>
            <a:effectLst/>
            <a:latin typeface="Arial" pitchFamily="34" charset="0"/>
            <a:ea typeface="+mn-ea"/>
            <a:cs typeface="Arial" pitchFamily="34" charset="0"/>
          </a:endParaRPr>
        </a:p>
        <a:p>
          <a:r>
            <a:rPr lang="pt-PT" sz="900" b="1" i="1">
              <a:solidFill>
                <a:srgbClr val="60497A"/>
              </a:solidFill>
              <a:effectLst/>
              <a:latin typeface="Arial" pitchFamily="34" charset="0"/>
              <a:ea typeface="+mn-ea"/>
              <a:cs typeface="Arial" pitchFamily="34" charset="0"/>
            </a:rPr>
            <a:t>Que escolhas fazemos?</a:t>
          </a:r>
          <a:endParaRPr lang="pt-PT" sz="900" b="1">
            <a:solidFill>
              <a:srgbClr val="60497A"/>
            </a:solidFill>
            <a:effectLst/>
            <a:latin typeface="Arial" pitchFamily="34" charset="0"/>
            <a:ea typeface="+mn-ea"/>
            <a:cs typeface="Arial" pitchFamily="34" charset="0"/>
          </a:endParaRPr>
        </a:p>
        <a:p>
          <a:r>
            <a:rPr lang="pt-PT" sz="900">
              <a:solidFill>
                <a:schemeClr val="accent5">
                  <a:lumMod val="75000"/>
                </a:schemeClr>
              </a:solidFill>
              <a:effectLst/>
              <a:latin typeface="Arial" pitchFamily="34" charset="0"/>
              <a:ea typeface="+mn-ea"/>
              <a:cs typeface="Arial" pitchFamily="34" charset="0"/>
            </a:rPr>
            <a:t>A </a:t>
          </a:r>
          <a:r>
            <a:rPr lang="pt-PT" sz="900" b="1">
              <a:solidFill>
                <a:schemeClr val="accent5">
                  <a:lumMod val="75000"/>
                </a:schemeClr>
              </a:solidFill>
              <a:effectLst/>
              <a:latin typeface="Arial" pitchFamily="34" charset="0"/>
              <a:ea typeface="+mn-ea"/>
              <a:cs typeface="Arial" pitchFamily="34" charset="0"/>
            </a:rPr>
            <a:t>proporção de nascimentos em mulheres com idade inferior a 20 anos </a:t>
          </a:r>
          <a:r>
            <a:rPr lang="pt-PT" sz="900">
              <a:solidFill>
                <a:schemeClr val="accent5">
                  <a:lumMod val="75000"/>
                </a:schemeClr>
              </a:solidFill>
              <a:effectLst/>
              <a:latin typeface="Arial" pitchFamily="34" charset="0"/>
              <a:ea typeface="+mn-ea"/>
              <a:cs typeface="Arial" pitchFamily="34" charset="0"/>
            </a:rPr>
            <a:t>(5,8%) tem diminuído, no entanto assumindo valor superior ao da ARSA (5,3%) e ao Continente (3,7%). A evolução da </a:t>
          </a:r>
          <a:r>
            <a:rPr lang="pt-PT" sz="900" b="1">
              <a:solidFill>
                <a:schemeClr val="accent5">
                  <a:lumMod val="75000"/>
                </a:schemeClr>
              </a:solidFill>
              <a:effectLst/>
              <a:latin typeface="Arial" pitchFamily="34" charset="0"/>
              <a:ea typeface="+mn-ea"/>
              <a:cs typeface="Arial" pitchFamily="34" charset="0"/>
            </a:rPr>
            <a:t>proporção de mulheres com idade superior a 35 anos </a:t>
          </a:r>
          <a:r>
            <a:rPr lang="pt-PT" sz="900">
              <a:solidFill>
                <a:schemeClr val="accent5">
                  <a:lumMod val="75000"/>
                </a:schemeClr>
              </a:solidFill>
              <a:effectLst/>
              <a:latin typeface="Arial" pitchFamily="34" charset="0"/>
              <a:ea typeface="+mn-ea"/>
              <a:cs typeface="Arial" pitchFamily="34" charset="0"/>
            </a:rPr>
            <a:t>(19,3%) mostra uma tendência inversa, com valores inferiores à ARSA (21,0%) e Continente (23,7%).</a:t>
          </a:r>
        </a:p>
        <a:p>
          <a:r>
            <a:rPr lang="pt-PT" sz="900">
              <a:solidFill>
                <a:schemeClr val="accent5">
                  <a:lumMod val="75000"/>
                </a:schemeClr>
              </a:solidFill>
              <a:effectLst/>
              <a:latin typeface="Arial" pitchFamily="34" charset="0"/>
              <a:ea typeface="+mn-ea"/>
              <a:cs typeface="Arial" pitchFamily="34" charset="0"/>
            </a:rPr>
            <a:t>Nos </a:t>
          </a:r>
          <a:r>
            <a:rPr lang="pt-PT" sz="900" b="1">
              <a:solidFill>
                <a:schemeClr val="accent5">
                  <a:lumMod val="75000"/>
                </a:schemeClr>
              </a:solidFill>
              <a:effectLst/>
              <a:latin typeface="Arial" pitchFamily="34" charset="0"/>
              <a:ea typeface="+mn-ea"/>
              <a:cs typeface="Arial" pitchFamily="34" charset="0"/>
            </a:rPr>
            <a:t>determinantes de saúde</a:t>
          </a:r>
          <a:r>
            <a:rPr lang="pt-PT" sz="900">
              <a:solidFill>
                <a:schemeClr val="accent5">
                  <a:lumMod val="75000"/>
                </a:schemeClr>
              </a:solidFill>
              <a:effectLst/>
              <a:latin typeface="Arial" pitchFamily="34" charset="0"/>
              <a:ea typeface="+mn-ea"/>
              <a:cs typeface="Arial" pitchFamily="34" charset="0"/>
            </a:rPr>
            <a:t>, verifica-se que a </a:t>
          </a:r>
          <a:r>
            <a:rPr lang="pt-PT" sz="900" b="1">
              <a:solidFill>
                <a:schemeClr val="accent5">
                  <a:lumMod val="75000"/>
                </a:schemeClr>
              </a:solidFill>
              <a:effectLst/>
              <a:latin typeface="Arial" pitchFamily="34" charset="0"/>
              <a:ea typeface="+mn-ea"/>
              <a:cs typeface="Arial" pitchFamily="34" charset="0"/>
            </a:rPr>
            <a:t>proporção de inscritos por abuso do tabaco,</a:t>
          </a:r>
          <a:r>
            <a:rPr lang="pt-PT" sz="900">
              <a:solidFill>
                <a:schemeClr val="accent5">
                  <a:lumMod val="75000"/>
                </a:schemeClr>
              </a:solidFill>
              <a:effectLst/>
              <a:latin typeface="Arial" pitchFamily="34" charset="0"/>
              <a:ea typeface="+mn-ea"/>
              <a:cs typeface="Arial" pitchFamily="34" charset="0"/>
            </a:rPr>
            <a:t> </a:t>
          </a:r>
          <a:r>
            <a:rPr lang="pt-PT" sz="900" b="1">
              <a:solidFill>
                <a:schemeClr val="accent5">
                  <a:lumMod val="75000"/>
                </a:schemeClr>
              </a:solidFill>
              <a:effectLst/>
              <a:latin typeface="Arial" pitchFamily="34" charset="0"/>
              <a:ea typeface="+mn-ea"/>
              <a:cs typeface="Arial" pitchFamily="34" charset="0"/>
            </a:rPr>
            <a:t>excesso de peso</a:t>
          </a:r>
          <a:r>
            <a:rPr lang="pt-PT" sz="900">
              <a:solidFill>
                <a:schemeClr val="accent5">
                  <a:lumMod val="75000"/>
                </a:schemeClr>
              </a:solidFill>
              <a:effectLst/>
              <a:latin typeface="Arial" pitchFamily="34" charset="0"/>
              <a:ea typeface="+mn-ea"/>
              <a:cs typeface="Arial" pitchFamily="34" charset="0"/>
            </a:rPr>
            <a:t>, </a:t>
          </a:r>
          <a:r>
            <a:rPr lang="pt-PT" sz="900" b="1">
              <a:solidFill>
                <a:schemeClr val="accent5">
                  <a:lumMod val="75000"/>
                </a:schemeClr>
              </a:solidFill>
              <a:effectLst/>
              <a:latin typeface="Arial" pitchFamily="34" charset="0"/>
              <a:ea typeface="+mn-ea"/>
              <a:cs typeface="Arial" pitchFamily="34" charset="0"/>
            </a:rPr>
            <a:t>abuso crónico do álcool</a:t>
          </a:r>
          <a:r>
            <a:rPr lang="pt-PT" sz="900">
              <a:solidFill>
                <a:schemeClr val="accent5">
                  <a:lumMod val="75000"/>
                </a:schemeClr>
              </a:solidFill>
              <a:effectLst/>
              <a:latin typeface="Arial" pitchFamily="34" charset="0"/>
              <a:ea typeface="+mn-ea"/>
              <a:cs typeface="Arial" pitchFamily="34" charset="0"/>
            </a:rPr>
            <a:t> </a:t>
          </a:r>
          <a:r>
            <a:rPr lang="pt-PT" sz="900" b="1">
              <a:solidFill>
                <a:schemeClr val="accent5">
                  <a:lumMod val="75000"/>
                </a:schemeClr>
              </a:solidFill>
              <a:effectLst/>
              <a:latin typeface="Arial" pitchFamily="34" charset="0"/>
              <a:ea typeface="+mn-ea"/>
              <a:cs typeface="Arial" pitchFamily="34" charset="0"/>
            </a:rPr>
            <a:t>e de drogas</a:t>
          </a:r>
          <a:r>
            <a:rPr lang="pt-PT" sz="900">
              <a:solidFill>
                <a:schemeClr val="accent5">
                  <a:lumMod val="75000"/>
                </a:schemeClr>
              </a:solidFill>
              <a:effectLst/>
              <a:latin typeface="Arial" pitchFamily="34" charset="0"/>
              <a:ea typeface="+mn-ea"/>
              <a:cs typeface="Arial" pitchFamily="34" charset="0"/>
            </a:rPr>
            <a:t> apresenta valores inferiores na ULSNA comparativamente à ARSA e ao Continente. </a:t>
          </a:r>
        </a:p>
        <a:p>
          <a:endParaRPr lang="pt-PT" sz="900" b="1" i="1">
            <a:solidFill>
              <a:srgbClr val="538DD5"/>
            </a:solidFill>
            <a:effectLst/>
            <a:latin typeface="Arial" pitchFamily="34" charset="0"/>
            <a:ea typeface="+mn-ea"/>
            <a:cs typeface="Arial" pitchFamily="34" charset="0"/>
          </a:endParaRPr>
        </a:p>
        <a:p>
          <a:r>
            <a:rPr lang="pt-PT" sz="900" b="1" i="1">
              <a:solidFill>
                <a:srgbClr val="538DD5"/>
              </a:solidFill>
              <a:effectLst/>
              <a:latin typeface="Arial" pitchFamily="34" charset="0"/>
              <a:ea typeface="+mn-ea"/>
              <a:cs typeface="Arial" pitchFamily="34" charset="0"/>
            </a:rPr>
            <a:t>Que Saúde temos?</a:t>
          </a:r>
          <a:endParaRPr lang="pt-PT" sz="900">
            <a:solidFill>
              <a:srgbClr val="538DD5"/>
            </a:solidFill>
            <a:effectLst/>
            <a:latin typeface="Arial" pitchFamily="34" charset="0"/>
            <a:ea typeface="+mn-ea"/>
            <a:cs typeface="Arial" pitchFamily="34" charset="0"/>
          </a:endParaRPr>
        </a:p>
        <a:p>
          <a:r>
            <a:rPr lang="pt-PT" sz="900">
              <a:solidFill>
                <a:schemeClr val="accent5">
                  <a:lumMod val="75000"/>
                </a:schemeClr>
              </a:solidFill>
              <a:effectLst/>
              <a:latin typeface="Arial" pitchFamily="34" charset="0"/>
              <a:ea typeface="+mn-ea"/>
              <a:cs typeface="Arial" pitchFamily="34" charset="0"/>
            </a:rPr>
            <a:t>A </a:t>
          </a:r>
          <a:r>
            <a:rPr lang="pt-PT" sz="900" b="1">
              <a:solidFill>
                <a:schemeClr val="accent5">
                  <a:lumMod val="75000"/>
                </a:schemeClr>
              </a:solidFill>
              <a:effectLst/>
              <a:latin typeface="Arial" pitchFamily="34" charset="0"/>
              <a:ea typeface="+mn-ea"/>
              <a:cs typeface="Arial" pitchFamily="34" charset="0"/>
            </a:rPr>
            <a:t>proporção de nascimentos pré-termo </a:t>
          </a:r>
          <a:r>
            <a:rPr lang="pt-PT" sz="900">
              <a:solidFill>
                <a:schemeClr val="accent5">
                  <a:lumMod val="75000"/>
                </a:schemeClr>
              </a:solidFill>
              <a:effectLst/>
              <a:latin typeface="Arial" pitchFamily="34" charset="0"/>
              <a:ea typeface="+mn-ea"/>
              <a:cs typeface="Arial" pitchFamily="34" charset="0"/>
            </a:rPr>
            <a:t>(6,9%) e de </a:t>
          </a:r>
          <a:r>
            <a:rPr lang="pt-PT" sz="900" b="1">
              <a:solidFill>
                <a:schemeClr val="accent5">
                  <a:lumMod val="75000"/>
                </a:schemeClr>
              </a:solidFill>
              <a:effectLst/>
              <a:latin typeface="Arial" pitchFamily="34" charset="0"/>
              <a:ea typeface="+mn-ea"/>
              <a:cs typeface="Arial" pitchFamily="34" charset="0"/>
            </a:rPr>
            <a:t>crianças com baixo peso à nascença </a:t>
          </a:r>
          <a:r>
            <a:rPr lang="pt-PT" sz="900">
              <a:solidFill>
                <a:schemeClr val="accent5">
                  <a:lumMod val="75000"/>
                </a:schemeClr>
              </a:solidFill>
              <a:effectLst/>
              <a:latin typeface="Arial" pitchFamily="34" charset="0"/>
              <a:ea typeface="+mn-ea"/>
              <a:cs typeface="Arial" pitchFamily="34" charset="0"/>
            </a:rPr>
            <a:t>(8,1%) registam nos últimos triénios, valores inferiores à ARSA, respetivamente 7,1% e 8,7% e ao Continente, respetivamente 7,7% e 8,4%.</a:t>
          </a:r>
        </a:p>
        <a:p>
          <a:r>
            <a:rPr lang="pt-PT" sz="900">
              <a:solidFill>
                <a:schemeClr val="accent5">
                  <a:lumMod val="75000"/>
                </a:schemeClr>
              </a:solidFill>
              <a:effectLst/>
              <a:latin typeface="Arial" pitchFamily="34" charset="0"/>
              <a:ea typeface="+mn-ea"/>
              <a:cs typeface="Arial" pitchFamily="34" charset="0"/>
            </a:rPr>
            <a:t>A </a:t>
          </a:r>
          <a:r>
            <a:rPr lang="pt-PT" sz="900" b="1">
              <a:solidFill>
                <a:schemeClr val="accent5">
                  <a:lumMod val="75000"/>
                </a:schemeClr>
              </a:solidFill>
              <a:effectLst/>
              <a:latin typeface="Arial" pitchFamily="34" charset="0"/>
              <a:ea typeface="+mn-ea"/>
              <a:cs typeface="Arial" pitchFamily="34" charset="0"/>
            </a:rPr>
            <a:t>mortalidade infantil</a:t>
          </a:r>
          <a:r>
            <a:rPr lang="pt-PT" sz="900">
              <a:solidFill>
                <a:schemeClr val="accent5">
                  <a:lumMod val="75000"/>
                </a:schemeClr>
              </a:solidFill>
              <a:effectLst/>
              <a:latin typeface="Arial" pitchFamily="34" charset="0"/>
              <a:ea typeface="+mn-ea"/>
              <a:cs typeface="Arial" pitchFamily="34" charset="0"/>
            </a:rPr>
            <a:t> (1,9‰) tem diminuído nos últimos triénios e assume valores inferiores à ARSA e ao Continente.</a:t>
          </a:r>
          <a:r>
            <a:rPr lang="pt-PT" sz="900" i="1">
              <a:solidFill>
                <a:schemeClr val="accent5">
                  <a:lumMod val="75000"/>
                </a:schemeClr>
              </a:solidFill>
              <a:effectLst/>
              <a:latin typeface="Arial" pitchFamily="34" charset="0"/>
              <a:ea typeface="+mn-ea"/>
              <a:cs typeface="Arial" pitchFamily="34" charset="0"/>
            </a:rPr>
            <a:t> </a:t>
          </a:r>
          <a:endParaRPr lang="pt-PT" sz="900">
            <a:solidFill>
              <a:schemeClr val="accent5">
                <a:lumMod val="75000"/>
              </a:schemeClr>
            </a:solidFill>
            <a:effectLst/>
            <a:latin typeface="Arial" pitchFamily="34" charset="0"/>
            <a:ea typeface="+mn-ea"/>
            <a:cs typeface="Arial" pitchFamily="34" charset="0"/>
          </a:endParaRPr>
        </a:p>
        <a:p>
          <a:r>
            <a:rPr lang="pt-PT" sz="900">
              <a:solidFill>
                <a:schemeClr val="accent5">
                  <a:lumMod val="75000"/>
                </a:schemeClr>
              </a:solidFill>
              <a:effectLst/>
              <a:latin typeface="Arial" pitchFamily="34" charset="0"/>
              <a:ea typeface="+mn-ea"/>
              <a:cs typeface="Arial" pitchFamily="34" charset="0"/>
            </a:rPr>
            <a:t>Relativamente à </a:t>
          </a:r>
          <a:r>
            <a:rPr lang="pt-PT" sz="900" b="1">
              <a:solidFill>
                <a:schemeClr val="accent5">
                  <a:lumMod val="75000"/>
                </a:schemeClr>
              </a:solidFill>
              <a:effectLst/>
              <a:latin typeface="Arial" pitchFamily="34" charset="0"/>
              <a:ea typeface="+mn-ea"/>
              <a:cs typeface="Arial" pitchFamily="34" charset="0"/>
            </a:rPr>
            <a:t>mortalidade proporciona</a:t>
          </a:r>
          <a:r>
            <a:rPr lang="pt-PT" sz="900">
              <a:solidFill>
                <a:schemeClr val="accent5">
                  <a:lumMod val="75000"/>
                </a:schemeClr>
              </a:solidFill>
              <a:effectLst/>
              <a:latin typeface="Arial" pitchFamily="34" charset="0"/>
              <a:ea typeface="+mn-ea"/>
              <a:cs typeface="Arial" pitchFamily="34" charset="0"/>
            </a:rPr>
            <a:t>l, devido a problemas metodológicos relacionados com a garantia do Segredo Estatístico, não foi possível ao Instituto Nacional de Estatística, ao abrigo do protocolo celebrado com as cinco Administrações Regionais de Saúde, I.P. (ARS), disponibilizar os dados de mortalidade para todas as causas, para este ACeS, pelo que foram apresentados apenas os dados relativos às causas de morte com informação disponibilizada.</a:t>
          </a:r>
        </a:p>
        <a:p>
          <a:r>
            <a:rPr lang="pt-PT" sz="900">
              <a:solidFill>
                <a:schemeClr val="accent5">
                  <a:lumMod val="75000"/>
                </a:schemeClr>
              </a:solidFill>
              <a:effectLst/>
              <a:latin typeface="Arial" pitchFamily="34" charset="0"/>
              <a:ea typeface="+mn-ea"/>
              <a:cs typeface="Arial" pitchFamily="34" charset="0"/>
            </a:rPr>
            <a:t>No triénio 2009-2011, a </a:t>
          </a:r>
          <a:r>
            <a:rPr lang="pt-PT" sz="900" b="1">
              <a:solidFill>
                <a:schemeClr val="accent5">
                  <a:lumMod val="75000"/>
                </a:schemeClr>
              </a:solidFill>
              <a:effectLst/>
              <a:latin typeface="Arial" pitchFamily="34" charset="0"/>
              <a:ea typeface="+mn-ea"/>
              <a:cs typeface="Arial" pitchFamily="34" charset="0"/>
            </a:rPr>
            <a:t>taxa de mortalidade prematura padronizada pela idade</a:t>
          </a:r>
          <a:r>
            <a:rPr lang="pt-PT" sz="900">
              <a:solidFill>
                <a:schemeClr val="accent5">
                  <a:lumMod val="75000"/>
                </a:schemeClr>
              </a:solidFill>
              <a:effectLst/>
              <a:latin typeface="Arial" pitchFamily="34" charset="0"/>
              <a:ea typeface="+mn-ea"/>
              <a:cs typeface="Arial" pitchFamily="34" charset="0"/>
            </a:rPr>
            <a:t> (&lt; 75 anos) para a maioria das causas de morte, não é disponibilizada informação da ULSNA, pelo que apenas são apresentados alguns dados. </a:t>
          </a:r>
        </a:p>
        <a:p>
          <a:r>
            <a:rPr lang="pt-PT" sz="900">
              <a:solidFill>
                <a:schemeClr val="accent5">
                  <a:lumMod val="75000"/>
                </a:schemeClr>
              </a:solidFill>
              <a:effectLst/>
              <a:latin typeface="Arial" pitchFamily="34" charset="0"/>
              <a:ea typeface="+mn-ea"/>
              <a:cs typeface="Arial" pitchFamily="34" charset="0"/>
            </a:rPr>
            <a:t> </a:t>
          </a:r>
        </a:p>
        <a:p>
          <a:r>
            <a:rPr lang="pt-PT" sz="900">
              <a:solidFill>
                <a:schemeClr val="accent5">
                  <a:lumMod val="75000"/>
                </a:schemeClr>
              </a:solidFill>
              <a:effectLst/>
              <a:latin typeface="Arial" pitchFamily="34" charset="0"/>
              <a:ea typeface="+mn-ea"/>
              <a:cs typeface="Arial" pitchFamily="34" charset="0"/>
            </a:rPr>
            <a:t>Na </a:t>
          </a:r>
          <a:r>
            <a:rPr lang="pt-PT" sz="900" b="1">
              <a:solidFill>
                <a:schemeClr val="accent5">
                  <a:lumMod val="75000"/>
                </a:schemeClr>
              </a:solidFill>
              <a:effectLst/>
              <a:latin typeface="Arial" pitchFamily="34" charset="0"/>
              <a:ea typeface="+mn-ea"/>
              <a:cs typeface="Arial" pitchFamily="34" charset="0"/>
            </a:rPr>
            <a:t>morbilidade</a:t>
          </a:r>
          <a:r>
            <a:rPr lang="pt-PT" sz="900">
              <a:solidFill>
                <a:schemeClr val="accent5">
                  <a:lumMod val="75000"/>
                </a:schemeClr>
              </a:solidFill>
              <a:effectLst/>
              <a:latin typeface="Arial" pitchFamily="34" charset="0"/>
              <a:ea typeface="+mn-ea"/>
              <a:cs typeface="Arial" pitchFamily="34" charset="0"/>
            </a:rPr>
            <a:t>, medida pela </a:t>
          </a:r>
          <a:r>
            <a:rPr lang="pt-PT" sz="900" b="1">
              <a:solidFill>
                <a:schemeClr val="accent5">
                  <a:lumMod val="75000"/>
                </a:schemeClr>
              </a:solidFill>
              <a:effectLst/>
              <a:latin typeface="Arial" pitchFamily="34" charset="0"/>
              <a:ea typeface="+mn-ea"/>
              <a:cs typeface="Arial" pitchFamily="34" charset="0"/>
            </a:rPr>
            <a:t>proporção de inscritos nos cuidados de saúde primários</a:t>
          </a:r>
          <a:r>
            <a:rPr lang="pt-PT" sz="900">
              <a:solidFill>
                <a:schemeClr val="accent5">
                  <a:lumMod val="75000"/>
                </a:schemeClr>
              </a:solidFill>
              <a:effectLst/>
              <a:latin typeface="Arial" pitchFamily="34" charset="0"/>
              <a:ea typeface="+mn-ea"/>
              <a:cs typeface="Arial" pitchFamily="34" charset="0"/>
            </a:rPr>
            <a:t>, destaca-se a hipertensão, alterações do metabolismo dos lípidos e perturbações depressivas com valores próximos à ARSA e superiores ao Continente.</a:t>
          </a:r>
        </a:p>
        <a:p>
          <a:r>
            <a:rPr lang="pt-PT" sz="900" b="1" i="1">
              <a:solidFill>
                <a:schemeClr val="accent5">
                  <a:lumMod val="75000"/>
                </a:schemeClr>
              </a:solidFill>
              <a:effectLst/>
              <a:latin typeface="Arial" pitchFamily="34" charset="0"/>
              <a:ea typeface="+mn-ea"/>
              <a:cs typeface="Arial" pitchFamily="34" charset="0"/>
            </a:rPr>
            <a:t> </a:t>
          </a:r>
          <a:endParaRPr lang="pt-PT" sz="900">
            <a:solidFill>
              <a:schemeClr val="accent5">
                <a:lumMod val="75000"/>
              </a:schemeClr>
            </a:solidFill>
            <a:effectLst/>
            <a:latin typeface="Arial" pitchFamily="34" charset="0"/>
            <a:ea typeface="+mn-ea"/>
            <a:cs typeface="Arial" pitchFamily="34" charset="0"/>
          </a:endParaRPr>
        </a:p>
        <a:p>
          <a:pPr marL="0" marR="0" indent="0" algn="l" defTabSz="914400" rtl="1" eaLnBrk="1" fontAlgn="auto" latinLnBrk="0" hangingPunct="1">
            <a:lnSpc>
              <a:spcPct val="100000"/>
            </a:lnSpc>
            <a:spcBef>
              <a:spcPts val="0"/>
            </a:spcBef>
            <a:spcAft>
              <a:spcPts val="0"/>
            </a:spcAft>
            <a:buClrTx/>
            <a:buSzTx/>
            <a:buFontTx/>
            <a:buNone/>
            <a:tabLst/>
            <a:defRPr sz="1000"/>
          </a:pPr>
          <a:endParaRPr lang="pt-PT" sz="900" b="0" i="0" strike="noStrike">
            <a:solidFill>
              <a:srgbClr val="008080"/>
            </a:solidFill>
            <a:latin typeface="Arial" pitchFamily="34" charset="0"/>
            <a:cs typeface="Arial" pitchFamily="34" charset="0"/>
          </a:endParaRPr>
        </a:p>
      </xdr:txBody>
    </xdr:sp>
    <xdr:clientData/>
  </xdr:oneCellAnchor>
  <xdr:twoCellAnchor>
    <xdr:from>
      <xdr:col>6</xdr:col>
      <xdr:colOff>460375</xdr:colOff>
      <xdr:row>2</xdr:row>
      <xdr:rowOff>3175</xdr:rowOff>
    </xdr:from>
    <xdr:to>
      <xdr:col>9</xdr:col>
      <xdr:colOff>412602</xdr:colOff>
      <xdr:row>4</xdr:row>
      <xdr:rowOff>552850</xdr:rowOff>
    </xdr:to>
    <xdr:pic>
      <xdr:nvPicPr>
        <xdr:cNvPr id="5" name="logoPLS4"/>
        <xdr:cNvPicPr>
          <a:picLocks noChangeAspect="1" noChangeArrowheads="1"/>
        </xdr:cNvPicPr>
      </xdr:nvPicPr>
      <xdr:blipFill>
        <a:blip xmlns:r="http://schemas.openxmlformats.org/officeDocument/2006/relationships" r:embed="rId1" cstate="print"/>
        <a:srcRect/>
        <a:stretch>
          <a:fillRect/>
        </a:stretch>
      </xdr:blipFill>
      <xdr:spPr bwMode="auto">
        <a:xfrm>
          <a:off x="6613525" y="250825"/>
          <a:ext cx="2095352" cy="864000"/>
        </a:xfrm>
        <a:prstGeom prst="rect">
          <a:avLst/>
        </a:prstGeom>
        <a:noFill/>
      </xdr:spPr>
    </xdr:pic>
    <xdr:clientData/>
  </xdr:twoCellAnchor>
  <xdr:twoCellAnchor>
    <xdr:from>
      <xdr:col>2</xdr:col>
      <xdr:colOff>127000</xdr:colOff>
      <xdr:row>19</xdr:row>
      <xdr:rowOff>177800</xdr:rowOff>
    </xdr:from>
    <xdr:to>
      <xdr:col>2</xdr:col>
      <xdr:colOff>3424099</xdr:colOff>
      <xdr:row>23</xdr:row>
      <xdr:rowOff>58575</xdr:rowOff>
    </xdr:to>
    <xdr:grpSp>
      <xdr:nvGrpSpPr>
        <xdr:cNvPr id="6" name="logoARS4"/>
        <xdr:cNvGrpSpPr/>
      </xdr:nvGrpSpPr>
      <xdr:grpSpPr>
        <a:xfrm>
          <a:off x="482600" y="5321300"/>
          <a:ext cx="3297099" cy="985675"/>
          <a:chOff x="76200" y="4543425"/>
          <a:chExt cx="3297099" cy="792000"/>
        </a:xfrm>
      </xdr:grpSpPr>
      <xdr:pic>
        <xdr:nvPicPr>
          <xdr:cNvPr id="8"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2295525" y="4543425"/>
            <a:ext cx="1077774" cy="792000"/>
          </a:xfrm>
          <a:prstGeom prst="rect">
            <a:avLst/>
          </a:prstGeom>
          <a:noFill/>
        </xdr:spPr>
      </xdr:pic>
      <xdr:pic>
        <xdr:nvPicPr>
          <xdr:cNvPr id="10" name="Picture 3"/>
          <xdr:cNvPicPr>
            <a:picLocks noChangeAspect="1" noChangeArrowheads="1"/>
          </xdr:cNvPicPr>
        </xdr:nvPicPr>
        <xdr:blipFill>
          <a:blip xmlns:r="http://schemas.openxmlformats.org/officeDocument/2006/relationships" r:embed="rId3"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xdr:col>
      <xdr:colOff>0</xdr:colOff>
      <xdr:row>58</xdr:row>
      <xdr:rowOff>63500</xdr:rowOff>
    </xdr:from>
    <xdr:to>
      <xdr:col>2</xdr:col>
      <xdr:colOff>1617444</xdr:colOff>
      <xdr:row>60</xdr:row>
      <xdr:rowOff>133550</xdr:rowOff>
    </xdr:to>
    <xdr:grpSp>
      <xdr:nvGrpSpPr>
        <xdr:cNvPr id="11" name="logoP_ARS4"/>
        <xdr:cNvGrpSpPr>
          <a:grpSpLocks noChangeAspect="1"/>
        </xdr:cNvGrpSpPr>
      </xdr:nvGrpSpPr>
      <xdr:grpSpPr>
        <a:xfrm>
          <a:off x="177800" y="13639800"/>
          <a:ext cx="1795244" cy="425650"/>
          <a:chOff x="76200" y="4543425"/>
          <a:chExt cx="3297099" cy="792000"/>
        </a:xfrm>
      </xdr:grpSpPr>
      <xdr:pic>
        <xdr:nvPicPr>
          <xdr:cNvPr id="12"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2295525" y="4543425"/>
            <a:ext cx="1077774" cy="792000"/>
          </a:xfrm>
          <a:prstGeom prst="rect">
            <a:avLst/>
          </a:prstGeom>
          <a:noFill/>
        </xdr:spPr>
      </xdr:pic>
      <xdr:pic>
        <xdr:nvPicPr>
          <xdr:cNvPr id="13" name="Picture 3"/>
          <xdr:cNvPicPr>
            <a:picLocks noChangeAspect="1" noChangeArrowheads="1"/>
          </xdr:cNvPicPr>
        </xdr:nvPicPr>
        <xdr:blipFill>
          <a:blip xmlns:r="http://schemas.openxmlformats.org/officeDocument/2006/relationships" r:embed="rId3"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8</xdr:col>
      <xdr:colOff>381000</xdr:colOff>
      <xdr:row>58</xdr:row>
      <xdr:rowOff>0</xdr:rowOff>
    </xdr:from>
    <xdr:to>
      <xdr:col>10</xdr:col>
      <xdr:colOff>87235</xdr:colOff>
      <xdr:row>60</xdr:row>
      <xdr:rowOff>106050</xdr:rowOff>
    </xdr:to>
    <xdr:pic>
      <xdr:nvPicPr>
        <xdr:cNvPr id="14" name="logoP_PLS4"/>
        <xdr:cNvPicPr>
          <a:picLocks noChangeAspect="1" noChangeArrowheads="1"/>
        </xdr:cNvPicPr>
      </xdr:nvPicPr>
      <xdr:blipFill>
        <a:blip xmlns:r="http://schemas.openxmlformats.org/officeDocument/2006/relationships" r:embed="rId5" cstate="print"/>
        <a:srcRect/>
        <a:stretch>
          <a:fillRect/>
        </a:stretch>
      </xdr:blipFill>
      <xdr:spPr bwMode="auto">
        <a:xfrm>
          <a:off x="7962900" y="13287375"/>
          <a:ext cx="1134985" cy="468000"/>
        </a:xfrm>
        <a:prstGeom prst="rect">
          <a:avLst/>
        </a:prstGeom>
        <a:noFill/>
      </xdr:spPr>
    </xdr:pic>
    <xdr:clientData/>
  </xdr:twoCellAnchor>
  <xdr:twoCellAnchor editAs="oneCell">
    <xdr:from>
      <xdr:col>2</xdr:col>
      <xdr:colOff>0</xdr:colOff>
      <xdr:row>5</xdr:row>
      <xdr:rowOff>0</xdr:rowOff>
    </xdr:from>
    <xdr:to>
      <xdr:col>4</xdr:col>
      <xdr:colOff>20947</xdr:colOff>
      <xdr:row>17</xdr:row>
      <xdr:rowOff>141484</xdr:rowOff>
    </xdr:to>
    <xdr:pic>
      <xdr:nvPicPr>
        <xdr:cNvPr id="15" name="img_402"/>
        <xdr:cNvPicPr>
          <a:picLocks noChangeAspect="1"/>
        </xdr:cNvPicPr>
      </xdr:nvPicPr>
      <xdr:blipFill rotWithShape="1">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l="10980" t="1873" r="15187" b="24057"/>
        <a:stretch/>
      </xdr:blipFill>
      <xdr:spPr>
        <a:xfrm>
          <a:off x="361950" y="1190625"/>
          <a:ext cx="4383397" cy="31132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50</xdr:row>
      <xdr:rowOff>63500</xdr:rowOff>
    </xdr:from>
    <xdr:to>
      <xdr:col>3</xdr:col>
      <xdr:colOff>369669</xdr:colOff>
      <xdr:row>52</xdr:row>
      <xdr:rowOff>133550</xdr:rowOff>
    </xdr:to>
    <xdr:grpSp>
      <xdr:nvGrpSpPr>
        <xdr:cNvPr id="2" name="logoP_ARS4"/>
        <xdr:cNvGrpSpPr>
          <a:grpSpLocks noChangeAspect="1"/>
        </xdr:cNvGrpSpPr>
      </xdr:nvGrpSpPr>
      <xdr:grpSpPr>
        <a:xfrm>
          <a:off x="192157" y="8012181"/>
          <a:ext cx="1906507" cy="409776"/>
          <a:chOff x="76200" y="4543425"/>
          <a:chExt cx="3297099" cy="792000"/>
        </a:xfrm>
      </xdr:grpSpPr>
      <xdr:pic>
        <xdr:nvPicPr>
          <xdr:cNvPr id="3"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295525" y="4543425"/>
            <a:ext cx="1077774" cy="792000"/>
          </a:xfrm>
          <a:prstGeom prst="rect">
            <a:avLst/>
          </a:prstGeom>
          <a:noFill/>
        </xdr:spPr>
      </xdr:pic>
      <xdr:pic>
        <xdr:nvPicPr>
          <xdr:cNvPr id="4" name="Picture 3"/>
          <xdr:cNvPicPr>
            <a:picLocks noChangeAspect="1" noChangeArrowheads="1"/>
          </xdr:cNvPicPr>
        </xdr:nvPicPr>
        <xdr:blipFill>
          <a:blip xmlns:r="http://schemas.openxmlformats.org/officeDocument/2006/relationships" r:embed="rId2"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6</xdr:col>
      <xdr:colOff>190500</xdr:colOff>
      <xdr:row>50</xdr:row>
      <xdr:rowOff>25400</xdr:rowOff>
    </xdr:from>
    <xdr:to>
      <xdr:col>7</xdr:col>
      <xdr:colOff>211060</xdr:colOff>
      <xdr:row>52</xdr:row>
      <xdr:rowOff>131450</xdr:rowOff>
    </xdr:to>
    <xdr:pic>
      <xdr:nvPicPr>
        <xdr:cNvPr id="5" name="logoP_PLS4"/>
        <xdr:cNvPicPr>
          <a:picLocks noChangeAspect="1" noChangeArrowheads="1"/>
        </xdr:cNvPicPr>
      </xdr:nvPicPr>
      <xdr:blipFill>
        <a:blip xmlns:r="http://schemas.openxmlformats.org/officeDocument/2006/relationships" r:embed="rId3" cstate="print"/>
        <a:srcRect/>
        <a:stretch>
          <a:fillRect/>
        </a:stretch>
      </xdr:blipFill>
      <xdr:spPr bwMode="auto">
        <a:xfrm>
          <a:off x="7943850" y="8331200"/>
          <a:ext cx="1134985" cy="4680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34</xdr:row>
      <xdr:rowOff>371478</xdr:rowOff>
    </xdr:from>
    <xdr:to>
      <xdr:col>2</xdr:col>
      <xdr:colOff>1044000</xdr:colOff>
      <xdr:row>40</xdr:row>
      <xdr:rowOff>235680</xdr:rowOff>
    </xdr:to>
    <xdr:pic>
      <xdr:nvPicPr>
        <xdr:cNvPr id="2" name="Picture 2">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361950" y="7724778"/>
          <a:ext cx="1044000" cy="1483452"/>
        </a:xfrm>
        <a:prstGeom prst="rect">
          <a:avLst/>
        </a:prstGeom>
        <a:noFill/>
        <a:ln>
          <a:solidFill>
            <a:schemeClr val="accent1">
              <a:lumMod val="50000"/>
            </a:schemeClr>
          </a:solidFill>
        </a:ln>
      </xdr:spPr>
    </xdr:pic>
    <xdr:clientData/>
  </xdr:twoCellAnchor>
  <xdr:twoCellAnchor>
    <xdr:from>
      <xdr:col>2</xdr:col>
      <xdr:colOff>0</xdr:colOff>
      <xdr:row>21</xdr:row>
      <xdr:rowOff>66675</xdr:rowOff>
    </xdr:from>
    <xdr:to>
      <xdr:col>2</xdr:col>
      <xdr:colOff>972000</xdr:colOff>
      <xdr:row>26</xdr:row>
      <xdr:rowOff>116400</xdr:rowOff>
    </xdr:to>
    <xdr:pic>
      <xdr:nvPicPr>
        <xdr:cNvPr id="3" name="Imagem 2">
          <a:hlinkClick xmlns:r="http://schemas.openxmlformats.org/officeDocument/2006/relationships" r:id="rId3"/>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1950" y="4019550"/>
          <a:ext cx="972000" cy="1335600"/>
        </a:xfrm>
        <a:prstGeom prst="rect">
          <a:avLst/>
        </a:prstGeom>
        <a:noFill/>
        <a:ln>
          <a:solidFill>
            <a:schemeClr val="accent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xdr:colOff>
      <xdr:row>21</xdr:row>
      <xdr:rowOff>66675</xdr:rowOff>
    </xdr:from>
    <xdr:to>
      <xdr:col>5</xdr:col>
      <xdr:colOff>981525</xdr:colOff>
      <xdr:row>26</xdr:row>
      <xdr:rowOff>116400</xdr:rowOff>
    </xdr:to>
    <xdr:pic>
      <xdr:nvPicPr>
        <xdr:cNvPr id="4" name="Imagem 3">
          <a:hlinkClick xmlns:r="http://schemas.openxmlformats.org/officeDocument/2006/relationships" r:id="rId5"/>
        </xdr:cNvPr>
        <xdr:cNvPicPr/>
      </xdr:nvPicPr>
      <xdr:blipFill rotWithShape="1">
        <a:blip xmlns:r="http://schemas.openxmlformats.org/officeDocument/2006/relationships" r:embed="rId6" cstate="print"/>
        <a:srcRect l="35463" t="15344" r="33387" b="7374"/>
        <a:stretch/>
      </xdr:blipFill>
      <xdr:spPr bwMode="auto">
        <a:xfrm>
          <a:off x="3314700" y="4019550"/>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7</xdr:col>
      <xdr:colOff>76200</xdr:colOff>
      <xdr:row>21</xdr:row>
      <xdr:rowOff>66675</xdr:rowOff>
    </xdr:from>
    <xdr:to>
      <xdr:col>8</xdr:col>
      <xdr:colOff>867225</xdr:colOff>
      <xdr:row>26</xdr:row>
      <xdr:rowOff>116400</xdr:rowOff>
    </xdr:to>
    <xdr:pic>
      <xdr:nvPicPr>
        <xdr:cNvPr id="5" name="Imagem 4">
          <a:hlinkClick xmlns:r="http://schemas.openxmlformats.org/officeDocument/2006/relationships" r:id="rId7"/>
        </xdr:cNvPr>
        <xdr:cNvPicPr/>
      </xdr:nvPicPr>
      <xdr:blipFill rotWithShape="1">
        <a:blip xmlns:r="http://schemas.openxmlformats.org/officeDocument/2006/relationships" r:embed="rId8" cstate="print"/>
        <a:srcRect l="34664" t="15344" r="33227" b="6522"/>
        <a:stretch/>
      </xdr:blipFill>
      <xdr:spPr bwMode="auto">
        <a:xfrm>
          <a:off x="6143625" y="4019550"/>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1</xdr:col>
      <xdr:colOff>180974</xdr:colOff>
      <xdr:row>48</xdr:row>
      <xdr:rowOff>0</xdr:rowOff>
    </xdr:from>
    <xdr:to>
      <xdr:col>3</xdr:col>
      <xdr:colOff>1058249</xdr:colOff>
      <xdr:row>52</xdr:row>
      <xdr:rowOff>233400</xdr:rowOff>
    </xdr:to>
    <xdr:pic>
      <xdr:nvPicPr>
        <xdr:cNvPr id="6" name="Imagem 5">
          <a:hlinkClick xmlns:r="http://schemas.openxmlformats.org/officeDocument/2006/relationships" r:id="rId9"/>
        </xdr:cNvPr>
        <xdr:cNvPicPr/>
      </xdr:nvPicPr>
      <xdr:blipFill rotWithShape="1">
        <a:blip xmlns:r="http://schemas.openxmlformats.org/officeDocument/2006/relationships" r:embed="rId10" cstate="print"/>
        <a:srcRect t="26424" r="36901" b="9648"/>
        <a:stretch/>
      </xdr:blipFill>
      <xdr:spPr bwMode="auto">
        <a:xfrm>
          <a:off x="361949" y="10401300"/>
          <a:ext cx="2106000" cy="12240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5</xdr:col>
      <xdr:colOff>9525</xdr:colOff>
      <xdr:row>27</xdr:row>
      <xdr:rowOff>314325</xdr:rowOff>
    </xdr:from>
    <xdr:to>
      <xdr:col>5</xdr:col>
      <xdr:colOff>981525</xdr:colOff>
      <xdr:row>33</xdr:row>
      <xdr:rowOff>30675</xdr:rowOff>
    </xdr:to>
    <xdr:pic>
      <xdr:nvPicPr>
        <xdr:cNvPr id="7" name="Imagem 6">
          <a:hlinkClick xmlns:r="http://schemas.openxmlformats.org/officeDocument/2006/relationships" r:id="rId11"/>
        </xdr:cNvPr>
        <xdr:cNvPicPr/>
      </xdr:nvPicPr>
      <xdr:blipFill rotWithShape="1">
        <a:blip xmlns:r="http://schemas.openxmlformats.org/officeDocument/2006/relationships" r:embed="rId12" cstate="print"/>
        <a:srcRect l="36103" t="15343" r="33866" b="7659"/>
        <a:stretch/>
      </xdr:blipFill>
      <xdr:spPr bwMode="auto">
        <a:xfrm>
          <a:off x="3314700" y="5800725"/>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2</xdr:col>
      <xdr:colOff>0</xdr:colOff>
      <xdr:row>27</xdr:row>
      <xdr:rowOff>314325</xdr:rowOff>
    </xdr:from>
    <xdr:to>
      <xdr:col>2</xdr:col>
      <xdr:colOff>972000</xdr:colOff>
      <xdr:row>33</xdr:row>
      <xdr:rowOff>30675</xdr:rowOff>
    </xdr:to>
    <xdr:pic>
      <xdr:nvPicPr>
        <xdr:cNvPr id="8" name="Imagem 7">
          <a:hlinkClick xmlns:r="http://schemas.openxmlformats.org/officeDocument/2006/relationships" r:id="rId13"/>
        </xdr:cNvPr>
        <xdr:cNvPicPr/>
      </xdr:nvPicPr>
      <xdr:blipFill rotWithShape="1">
        <a:blip xmlns:r="http://schemas.openxmlformats.org/officeDocument/2006/relationships" r:embed="rId14" cstate="print"/>
        <a:srcRect l="35943" t="15343" r="33866" b="6522"/>
        <a:stretch/>
      </xdr:blipFill>
      <xdr:spPr bwMode="auto">
        <a:xfrm>
          <a:off x="361950" y="5800725"/>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7</xdr:col>
      <xdr:colOff>76200</xdr:colOff>
      <xdr:row>27</xdr:row>
      <xdr:rowOff>314325</xdr:rowOff>
    </xdr:from>
    <xdr:to>
      <xdr:col>8</xdr:col>
      <xdr:colOff>867225</xdr:colOff>
      <xdr:row>33</xdr:row>
      <xdr:rowOff>30675</xdr:rowOff>
    </xdr:to>
    <xdr:pic>
      <xdr:nvPicPr>
        <xdr:cNvPr id="9" name="Imagem 8">
          <a:hlinkClick xmlns:r="http://schemas.openxmlformats.org/officeDocument/2006/relationships" r:id="rId15"/>
        </xdr:cNvPr>
        <xdr:cNvPicPr/>
      </xdr:nvPicPr>
      <xdr:blipFill rotWithShape="1">
        <a:blip xmlns:r="http://schemas.openxmlformats.org/officeDocument/2006/relationships" r:embed="rId16" cstate="print"/>
        <a:srcRect l="35783" t="15343" r="34025" b="7375"/>
        <a:stretch/>
      </xdr:blipFill>
      <xdr:spPr bwMode="auto">
        <a:xfrm>
          <a:off x="6143625" y="5800725"/>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7</xdr:col>
      <xdr:colOff>142874</xdr:colOff>
      <xdr:row>48</xdr:row>
      <xdr:rowOff>9524</xdr:rowOff>
    </xdr:from>
    <xdr:to>
      <xdr:col>9</xdr:col>
      <xdr:colOff>1538096</xdr:colOff>
      <xdr:row>51</xdr:row>
      <xdr:rowOff>190499</xdr:rowOff>
    </xdr:to>
    <xdr:pic>
      <xdr:nvPicPr>
        <xdr:cNvPr id="10" name="Imagem 9">
          <a:hlinkClick xmlns:r="http://schemas.openxmlformats.org/officeDocument/2006/relationships" r:id="rId17"/>
        </xdr:cNvPr>
        <xdr:cNvPicPr>
          <a:picLocks noChangeAspect="1"/>
        </xdr:cNvPicPr>
      </xdr:nvPicPr>
      <xdr:blipFill>
        <a:blip xmlns:r="http://schemas.openxmlformats.org/officeDocument/2006/relationships" r:embed="rId18" cstate="print"/>
        <a:stretch>
          <a:fillRect/>
        </a:stretch>
      </xdr:blipFill>
      <xdr:spPr>
        <a:xfrm>
          <a:off x="6210299" y="10410824"/>
          <a:ext cx="2623947" cy="923925"/>
        </a:xfrm>
        <a:prstGeom prst="rect">
          <a:avLst/>
        </a:prstGeom>
        <a:ln>
          <a:solidFill>
            <a:schemeClr val="accent1">
              <a:lumMod val="50000"/>
            </a:schemeClr>
          </a:solidFill>
        </a:ln>
      </xdr:spPr>
    </xdr:pic>
    <xdr:clientData/>
  </xdr:twoCellAnchor>
  <xdr:twoCellAnchor>
    <xdr:from>
      <xdr:col>4</xdr:col>
      <xdr:colOff>66675</xdr:colOff>
      <xdr:row>48</xdr:row>
      <xdr:rowOff>9524</xdr:rowOff>
    </xdr:from>
    <xdr:to>
      <xdr:col>6</xdr:col>
      <xdr:colOff>1462350</xdr:colOff>
      <xdr:row>52</xdr:row>
      <xdr:rowOff>127825</xdr:rowOff>
    </xdr:to>
    <xdr:pic>
      <xdr:nvPicPr>
        <xdr:cNvPr id="11" name="Imagem 10">
          <a:hlinkClick xmlns:r="http://schemas.openxmlformats.org/officeDocument/2006/relationships" r:id="rId19"/>
        </xdr:cNvPr>
        <xdr:cNvPicPr>
          <a:picLocks/>
        </xdr:cNvPicPr>
      </xdr:nvPicPr>
      <xdr:blipFill>
        <a:blip xmlns:r="http://schemas.openxmlformats.org/officeDocument/2006/relationships" r:embed="rId20" cstate="print"/>
        <a:stretch>
          <a:fillRect/>
        </a:stretch>
      </xdr:blipFill>
      <xdr:spPr>
        <a:xfrm>
          <a:off x="3190875" y="10410824"/>
          <a:ext cx="2624400" cy="1108901"/>
        </a:xfrm>
        <a:prstGeom prst="rect">
          <a:avLst/>
        </a:prstGeom>
      </xdr:spPr>
    </xdr:pic>
    <xdr:clientData/>
  </xdr:twoCellAnchor>
  <xdr:twoCellAnchor>
    <xdr:from>
      <xdr:col>1</xdr:col>
      <xdr:colOff>180974</xdr:colOff>
      <xdr:row>58</xdr:row>
      <xdr:rowOff>0</xdr:rowOff>
    </xdr:from>
    <xdr:to>
      <xdr:col>3</xdr:col>
      <xdr:colOff>1576649</xdr:colOff>
      <xdr:row>63</xdr:row>
      <xdr:rowOff>146786</xdr:rowOff>
    </xdr:to>
    <xdr:pic>
      <xdr:nvPicPr>
        <xdr:cNvPr id="12" name="Imagem 11" descr="Dashboard da Saúde">
          <a:hlinkClick xmlns:r="http://schemas.openxmlformats.org/officeDocument/2006/relationships" r:id="rId21"/>
        </xdr:cNvPr>
        <xdr:cNvPicPr>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61949" y="12544425"/>
          <a:ext cx="2624400" cy="13183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xdr:colOff>
      <xdr:row>69</xdr:row>
      <xdr:rowOff>0</xdr:rowOff>
    </xdr:from>
    <xdr:to>
      <xdr:col>3</xdr:col>
      <xdr:colOff>588744</xdr:colOff>
      <xdr:row>71</xdr:row>
      <xdr:rowOff>70050</xdr:rowOff>
    </xdr:to>
    <xdr:grpSp>
      <xdr:nvGrpSpPr>
        <xdr:cNvPr id="13" name="logoP_ARS4"/>
        <xdr:cNvGrpSpPr>
          <a:grpSpLocks noChangeAspect="1"/>
        </xdr:cNvGrpSpPr>
      </xdr:nvGrpSpPr>
      <xdr:grpSpPr>
        <a:xfrm>
          <a:off x="213852" y="14391968"/>
          <a:ext cx="1925317" cy="411414"/>
          <a:chOff x="76200" y="4543425"/>
          <a:chExt cx="3297099" cy="792000"/>
        </a:xfrm>
      </xdr:grpSpPr>
      <xdr:pic>
        <xdr:nvPicPr>
          <xdr:cNvPr id="14" name="Picture 14"/>
          <xdr:cNvPicPr>
            <a:picLocks noChangeAspect="1" noChangeArrowheads="1"/>
          </xdr:cNvPicPr>
        </xdr:nvPicPr>
        <xdr:blipFill>
          <a:blip xmlns:r="http://schemas.openxmlformats.org/officeDocument/2006/relationships" r:embed="rId23" cstate="print"/>
          <a:srcRect/>
          <a:stretch>
            <a:fillRect/>
          </a:stretch>
        </xdr:blipFill>
        <xdr:spPr bwMode="auto">
          <a:xfrm>
            <a:off x="2295525" y="4543425"/>
            <a:ext cx="1077774" cy="792000"/>
          </a:xfrm>
          <a:prstGeom prst="rect">
            <a:avLst/>
          </a:prstGeom>
          <a:noFill/>
        </xdr:spPr>
      </xdr:pic>
      <xdr:pic>
        <xdr:nvPicPr>
          <xdr:cNvPr id="15" name="Picture 3"/>
          <xdr:cNvPicPr>
            <a:picLocks noChangeAspect="1" noChangeArrowheads="1"/>
          </xdr:cNvPicPr>
        </xdr:nvPicPr>
        <xdr:blipFill>
          <a:blip xmlns:r="http://schemas.openxmlformats.org/officeDocument/2006/relationships" r:embed="rId24"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9</xdr:col>
      <xdr:colOff>762000</xdr:colOff>
      <xdr:row>69</xdr:row>
      <xdr:rowOff>38100</xdr:rowOff>
    </xdr:from>
    <xdr:to>
      <xdr:col>11</xdr:col>
      <xdr:colOff>1510</xdr:colOff>
      <xdr:row>71</xdr:row>
      <xdr:rowOff>144150</xdr:rowOff>
    </xdr:to>
    <xdr:pic>
      <xdr:nvPicPr>
        <xdr:cNvPr id="16" name="logoP_PLS4"/>
        <xdr:cNvPicPr>
          <a:picLocks noChangeAspect="1" noChangeArrowheads="1"/>
        </xdr:cNvPicPr>
      </xdr:nvPicPr>
      <xdr:blipFill>
        <a:blip xmlns:r="http://schemas.openxmlformats.org/officeDocument/2006/relationships" r:embed="rId25" cstate="print"/>
        <a:srcRect/>
        <a:stretch>
          <a:fillRect/>
        </a:stretch>
      </xdr:blipFill>
      <xdr:spPr bwMode="auto">
        <a:xfrm>
          <a:off x="8058150" y="14839950"/>
          <a:ext cx="1134985" cy="4680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6</xdr:col>
      <xdr:colOff>460375</xdr:colOff>
      <xdr:row>103</xdr:row>
      <xdr:rowOff>38099</xdr:rowOff>
    </xdr:from>
    <xdr:to>
      <xdr:col>13</xdr:col>
      <xdr:colOff>431650</xdr:colOff>
      <xdr:row>115</xdr:row>
      <xdr:rowOff>144074</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39</xdr:row>
      <xdr:rowOff>66675</xdr:rowOff>
    </xdr:from>
    <xdr:to>
      <xdr:col>5</xdr:col>
      <xdr:colOff>588300</xdr:colOff>
      <xdr:row>58</xdr:row>
      <xdr:rowOff>122400</xdr:rowOff>
    </xdr:to>
    <xdr:graphicFrame macro="">
      <xdr:nvGraphicFramePr>
        <xdr:cNvPr id="9"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412750</xdr:colOff>
      <xdr:row>39</xdr:row>
      <xdr:rowOff>66675</xdr:rowOff>
    </xdr:from>
    <xdr:to>
      <xdr:col>13</xdr:col>
      <xdr:colOff>420025</xdr:colOff>
      <xdr:row>58</xdr:row>
      <xdr:rowOff>122400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xdr:col>
      <xdr:colOff>460374</xdr:colOff>
      <xdr:row>65</xdr:row>
      <xdr:rowOff>38100</xdr:rowOff>
    </xdr:from>
    <xdr:to>
      <xdr:col>13</xdr:col>
      <xdr:colOff>431649</xdr:colOff>
      <xdr:row>80</xdr:row>
      <xdr:rowOff>1200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82</xdr:row>
      <xdr:rowOff>28575</xdr:rowOff>
    </xdr:from>
    <xdr:to>
      <xdr:col>5</xdr:col>
      <xdr:colOff>552300</xdr:colOff>
      <xdr:row>96</xdr:row>
      <xdr:rowOff>86925</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6</xdr:col>
      <xdr:colOff>460375</xdr:colOff>
      <xdr:row>82</xdr:row>
      <xdr:rowOff>19050</xdr:rowOff>
    </xdr:from>
    <xdr:to>
      <xdr:col>13</xdr:col>
      <xdr:colOff>431650</xdr:colOff>
      <xdr:row>96</xdr:row>
      <xdr:rowOff>77400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6</xdr:col>
      <xdr:colOff>460375</xdr:colOff>
      <xdr:row>118</xdr:row>
      <xdr:rowOff>28574</xdr:rowOff>
    </xdr:from>
    <xdr:to>
      <xdr:col>13</xdr:col>
      <xdr:colOff>431650</xdr:colOff>
      <xdr:row>129</xdr:row>
      <xdr:rowOff>57224</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9525</xdr:colOff>
      <xdr:row>146</xdr:row>
      <xdr:rowOff>0</xdr:rowOff>
    </xdr:from>
    <xdr:to>
      <xdr:col>5</xdr:col>
      <xdr:colOff>561825</xdr:colOff>
      <xdr:row>159</xdr:row>
      <xdr:rowOff>115500</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7</xdr:col>
      <xdr:colOff>12699</xdr:colOff>
      <xdr:row>146</xdr:row>
      <xdr:rowOff>9525</xdr:rowOff>
    </xdr:from>
    <xdr:to>
      <xdr:col>14</xdr:col>
      <xdr:colOff>12549</xdr:colOff>
      <xdr:row>159</xdr:row>
      <xdr:rowOff>125025</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295275</xdr:colOff>
      <xdr:row>154</xdr:row>
      <xdr:rowOff>152400</xdr:rowOff>
    </xdr:from>
    <xdr:to>
      <xdr:col>5</xdr:col>
      <xdr:colOff>504826</xdr:colOff>
      <xdr:row>156</xdr:row>
      <xdr:rowOff>9525</xdr:rowOff>
    </xdr:to>
    <xdr:sp macro="" textlink="">
      <xdr:nvSpPr>
        <xdr:cNvPr id="17" name="CaixaDeTexto 16"/>
        <xdr:cNvSpPr txBox="1"/>
      </xdr:nvSpPr>
      <xdr:spPr>
        <a:xfrm>
          <a:off x="2876550" y="30299025"/>
          <a:ext cx="1504951"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pt-PT" sz="1000">
              <a:solidFill>
                <a:srgbClr val="008080"/>
              </a:solidFill>
              <a:latin typeface="Times New Roman" pitchFamily="18" charset="0"/>
              <a:cs typeface="Times New Roman" pitchFamily="18" charset="0"/>
            </a:rPr>
            <a:t>I</a:t>
          </a:r>
          <a:r>
            <a:rPr lang="pt-PT" sz="1100">
              <a:solidFill>
                <a:srgbClr val="008080"/>
              </a:solidFill>
              <a:latin typeface="Times New Roman" pitchFamily="18" charset="0"/>
              <a:cs typeface="Times New Roman" pitchFamily="18" charset="0"/>
            </a:rPr>
            <a:t> </a:t>
          </a:r>
          <a:r>
            <a:rPr lang="pt-PT" sz="700">
              <a:solidFill>
                <a:schemeClr val="tx1">
                  <a:lumMod val="50000"/>
                  <a:lumOff val="50000"/>
                </a:schemeClr>
              </a:solidFill>
              <a:latin typeface="Arial" pitchFamily="34" charset="0"/>
              <a:cs typeface="Arial" pitchFamily="34" charset="0"/>
            </a:rPr>
            <a:t>- Intervalo de Confiança a 95%</a:t>
          </a:r>
        </a:p>
      </xdr:txBody>
    </xdr:sp>
    <xdr:clientData/>
  </xdr:twoCellAnchor>
  <xdr:twoCellAnchor>
    <xdr:from>
      <xdr:col>11</xdr:col>
      <xdr:colOff>190500</xdr:colOff>
      <xdr:row>154</xdr:row>
      <xdr:rowOff>161925</xdr:rowOff>
    </xdr:from>
    <xdr:to>
      <xdr:col>13</xdr:col>
      <xdr:colOff>504826</xdr:colOff>
      <xdr:row>156</xdr:row>
      <xdr:rowOff>19050</xdr:rowOff>
    </xdr:to>
    <xdr:sp macro="" textlink="">
      <xdr:nvSpPr>
        <xdr:cNvPr id="18" name="CaixaDeTexto 17"/>
        <xdr:cNvSpPr txBox="1"/>
      </xdr:nvSpPr>
      <xdr:spPr>
        <a:xfrm>
          <a:off x="7734300" y="30308550"/>
          <a:ext cx="1514476"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pt-PT" sz="1000">
              <a:solidFill>
                <a:srgbClr val="008080"/>
              </a:solidFill>
              <a:latin typeface="Times New Roman" pitchFamily="18" charset="0"/>
              <a:cs typeface="Times New Roman" pitchFamily="18" charset="0"/>
            </a:rPr>
            <a:t>I</a:t>
          </a:r>
          <a:r>
            <a:rPr lang="pt-PT" sz="1100">
              <a:solidFill>
                <a:srgbClr val="008080"/>
              </a:solidFill>
              <a:latin typeface="Times New Roman" pitchFamily="18" charset="0"/>
              <a:cs typeface="Times New Roman" pitchFamily="18" charset="0"/>
            </a:rPr>
            <a:t> </a:t>
          </a:r>
          <a:r>
            <a:rPr lang="pt-PT" sz="700">
              <a:solidFill>
                <a:schemeClr val="tx1">
                  <a:lumMod val="50000"/>
                  <a:lumOff val="50000"/>
                </a:schemeClr>
              </a:solidFill>
              <a:latin typeface="Arial" pitchFamily="34" charset="0"/>
              <a:cs typeface="Arial" pitchFamily="34" charset="0"/>
            </a:rPr>
            <a:t>- Intervalo de Confiança a 95%</a:t>
          </a:r>
        </a:p>
      </xdr:txBody>
    </xdr:sp>
    <xdr:clientData/>
  </xdr:twoCellAnchor>
  <xdr:twoCellAnchor>
    <xdr:from>
      <xdr:col>1</xdr:col>
      <xdr:colOff>0</xdr:colOff>
      <xdr:row>163</xdr:row>
      <xdr:rowOff>63500</xdr:rowOff>
    </xdr:from>
    <xdr:to>
      <xdr:col>2</xdr:col>
      <xdr:colOff>45819</xdr:colOff>
      <xdr:row>165</xdr:row>
      <xdr:rowOff>114500</xdr:rowOff>
    </xdr:to>
    <xdr:grpSp>
      <xdr:nvGrpSpPr>
        <xdr:cNvPr id="19" name="logoP_ARS4"/>
        <xdr:cNvGrpSpPr>
          <a:grpSpLocks noChangeAspect="1"/>
        </xdr:cNvGrpSpPr>
      </xdr:nvGrpSpPr>
      <xdr:grpSpPr>
        <a:xfrm>
          <a:off x="188259" y="30712149"/>
          <a:ext cx="1874059" cy="413510"/>
          <a:chOff x="76200" y="4543425"/>
          <a:chExt cx="3297099" cy="792000"/>
        </a:xfrm>
      </xdr:grpSpPr>
      <xdr:pic>
        <xdr:nvPicPr>
          <xdr:cNvPr id="20"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2295525" y="4543425"/>
            <a:ext cx="1077774" cy="792000"/>
          </a:xfrm>
          <a:prstGeom prst="rect">
            <a:avLst/>
          </a:prstGeom>
          <a:noFill/>
        </xdr:spPr>
      </xdr:pic>
      <xdr:pic>
        <xdr:nvPicPr>
          <xdr:cNvPr id="21" name="Picture 3"/>
          <xdr:cNvPicPr>
            <a:picLocks noChangeAspect="1" noChangeArrowheads="1"/>
          </xdr:cNvPicPr>
        </xdr:nvPicPr>
        <xdr:blipFill>
          <a:blip xmlns:r="http://schemas.openxmlformats.org/officeDocument/2006/relationships" r:embed="rId11"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508000</xdr:colOff>
      <xdr:row>163</xdr:row>
      <xdr:rowOff>25400</xdr:rowOff>
    </xdr:from>
    <xdr:to>
      <xdr:col>13</xdr:col>
      <xdr:colOff>442835</xdr:colOff>
      <xdr:row>165</xdr:row>
      <xdr:rowOff>112400</xdr:rowOff>
    </xdr:to>
    <xdr:pic>
      <xdr:nvPicPr>
        <xdr:cNvPr id="22" name="logoP_PLS4"/>
        <xdr:cNvPicPr>
          <a:picLocks noChangeAspect="1" noChangeArrowheads="1"/>
        </xdr:cNvPicPr>
      </xdr:nvPicPr>
      <xdr:blipFill>
        <a:blip xmlns:r="http://schemas.openxmlformats.org/officeDocument/2006/relationships" r:embed="rId12" cstate="print"/>
        <a:srcRect/>
        <a:stretch>
          <a:fillRect/>
        </a:stretch>
      </xdr:blipFill>
      <xdr:spPr bwMode="auto">
        <a:xfrm>
          <a:off x="8051800" y="31857950"/>
          <a:ext cx="1134985" cy="4680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5</xdr:col>
      <xdr:colOff>295275</xdr:colOff>
      <xdr:row>16</xdr:row>
      <xdr:rowOff>38100</xdr:rowOff>
    </xdr:from>
    <xdr:to>
      <xdr:col>9</xdr:col>
      <xdr:colOff>938625</xdr:colOff>
      <xdr:row>33</xdr:row>
      <xdr:rowOff>50100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76200</xdr:colOff>
      <xdr:row>36</xdr:row>
      <xdr:rowOff>47625</xdr:rowOff>
    </xdr:from>
    <xdr:to>
      <xdr:col>4</xdr:col>
      <xdr:colOff>776700</xdr:colOff>
      <xdr:row>52</xdr:row>
      <xdr:rowOff>2475</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xdr:col>
      <xdr:colOff>295276</xdr:colOff>
      <xdr:row>57</xdr:row>
      <xdr:rowOff>38100</xdr:rowOff>
    </xdr:from>
    <xdr:to>
      <xdr:col>9</xdr:col>
      <xdr:colOff>938626</xdr:colOff>
      <xdr:row>73</xdr:row>
      <xdr:rowOff>1500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xdr:col>
      <xdr:colOff>219075</xdr:colOff>
      <xdr:row>129</xdr:row>
      <xdr:rowOff>47625</xdr:rowOff>
    </xdr:from>
    <xdr:to>
      <xdr:col>10</xdr:col>
      <xdr:colOff>9075</xdr:colOff>
      <xdr:row>148</xdr:row>
      <xdr:rowOff>11025</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88</xdr:row>
      <xdr:rowOff>38099</xdr:rowOff>
    </xdr:from>
    <xdr:to>
      <xdr:col>4</xdr:col>
      <xdr:colOff>664500</xdr:colOff>
      <xdr:row>101</xdr:row>
      <xdr:rowOff>81599</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5</xdr:col>
      <xdr:colOff>342900</xdr:colOff>
      <xdr:row>88</xdr:row>
      <xdr:rowOff>38099</xdr:rowOff>
    </xdr:from>
    <xdr:to>
      <xdr:col>9</xdr:col>
      <xdr:colOff>950250</xdr:colOff>
      <xdr:row>101</xdr:row>
      <xdr:rowOff>81599</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5</xdr:col>
      <xdr:colOff>295275</xdr:colOff>
      <xdr:row>109</xdr:row>
      <xdr:rowOff>28575</xdr:rowOff>
    </xdr:from>
    <xdr:to>
      <xdr:col>9</xdr:col>
      <xdr:colOff>902625</xdr:colOff>
      <xdr:row>123</xdr:row>
      <xdr:rowOff>58350</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5</xdr:col>
      <xdr:colOff>304800</xdr:colOff>
      <xdr:row>36</xdr:row>
      <xdr:rowOff>47625</xdr:rowOff>
    </xdr:from>
    <xdr:to>
      <xdr:col>9</xdr:col>
      <xdr:colOff>948150</xdr:colOff>
      <xdr:row>52</xdr:row>
      <xdr:rowOff>2475</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212</xdr:row>
      <xdr:rowOff>63500</xdr:rowOff>
    </xdr:from>
    <xdr:to>
      <xdr:col>2</xdr:col>
      <xdr:colOff>45819</xdr:colOff>
      <xdr:row>214</xdr:row>
      <xdr:rowOff>114500</xdr:rowOff>
    </xdr:to>
    <xdr:grpSp>
      <xdr:nvGrpSpPr>
        <xdr:cNvPr id="13" name="logoP_ARS4"/>
        <xdr:cNvGrpSpPr>
          <a:grpSpLocks noChangeAspect="1"/>
        </xdr:cNvGrpSpPr>
      </xdr:nvGrpSpPr>
      <xdr:grpSpPr>
        <a:xfrm>
          <a:off x="192881" y="40618569"/>
          <a:ext cx="1927007" cy="415332"/>
          <a:chOff x="76200" y="4543425"/>
          <a:chExt cx="3297099" cy="792000"/>
        </a:xfrm>
      </xdr:grpSpPr>
      <xdr:pic>
        <xdr:nvPicPr>
          <xdr:cNvPr id="16" name="Picture 14"/>
          <xdr:cNvPicPr>
            <a:picLocks noChangeAspect="1" noChangeArrowheads="1"/>
          </xdr:cNvPicPr>
        </xdr:nvPicPr>
        <xdr:blipFill>
          <a:blip xmlns:r="http://schemas.openxmlformats.org/officeDocument/2006/relationships" r:embed="rId9" cstate="print"/>
          <a:srcRect/>
          <a:stretch>
            <a:fillRect/>
          </a:stretch>
        </xdr:blipFill>
        <xdr:spPr bwMode="auto">
          <a:xfrm>
            <a:off x="2295525" y="4543425"/>
            <a:ext cx="1077774" cy="792000"/>
          </a:xfrm>
          <a:prstGeom prst="rect">
            <a:avLst/>
          </a:prstGeom>
          <a:noFill/>
        </xdr:spPr>
      </xdr:pic>
      <xdr:pic>
        <xdr:nvPicPr>
          <xdr:cNvPr id="18" name="Picture 3"/>
          <xdr:cNvPicPr>
            <a:picLocks noChangeAspect="1" noChangeArrowheads="1"/>
          </xdr:cNvPicPr>
        </xdr:nvPicPr>
        <xdr:blipFill>
          <a:blip xmlns:r="http://schemas.openxmlformats.org/officeDocument/2006/relationships" r:embed="rId10"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8</xdr:col>
      <xdr:colOff>635000</xdr:colOff>
      <xdr:row>212</xdr:row>
      <xdr:rowOff>25400</xdr:rowOff>
    </xdr:from>
    <xdr:to>
      <xdr:col>9</xdr:col>
      <xdr:colOff>817485</xdr:colOff>
      <xdr:row>214</xdr:row>
      <xdr:rowOff>112400</xdr:rowOff>
    </xdr:to>
    <xdr:pic>
      <xdr:nvPicPr>
        <xdr:cNvPr id="19" name="logoP_PLS4"/>
        <xdr:cNvPicPr>
          <a:picLocks noChangeAspect="1" noChangeArrowheads="1"/>
        </xdr:cNvPicPr>
      </xdr:nvPicPr>
      <xdr:blipFill>
        <a:blip xmlns:r="http://schemas.openxmlformats.org/officeDocument/2006/relationships" r:embed="rId11" cstate="print"/>
        <a:srcRect/>
        <a:stretch>
          <a:fillRect/>
        </a:stretch>
      </xdr:blipFill>
      <xdr:spPr bwMode="auto">
        <a:xfrm>
          <a:off x="7978775" y="41716325"/>
          <a:ext cx="1134985" cy="4680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161925</xdr:colOff>
      <xdr:row>21</xdr:row>
      <xdr:rowOff>9525</xdr:rowOff>
    </xdr:from>
    <xdr:to>
      <xdr:col>6</xdr:col>
      <xdr:colOff>37950</xdr:colOff>
      <xdr:row>34</xdr:row>
      <xdr:rowOff>125025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571499</xdr:colOff>
      <xdr:row>21</xdr:row>
      <xdr:rowOff>0</xdr:rowOff>
    </xdr:from>
    <xdr:to>
      <xdr:col>14</xdr:col>
      <xdr:colOff>6199</xdr:colOff>
      <xdr:row>34</xdr:row>
      <xdr:rowOff>115500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53</xdr:row>
      <xdr:rowOff>9525</xdr:rowOff>
    </xdr:from>
    <xdr:to>
      <xdr:col>1</xdr:col>
      <xdr:colOff>1744950</xdr:colOff>
      <xdr:row>57</xdr:row>
      <xdr:rowOff>323325</xdr:rowOff>
    </xdr:to>
    <xdr:graphicFrame macro="">
      <xdr:nvGraphicFramePr>
        <xdr:cNvPr id="8" name="GrafC01_D1H"/>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xdr:colOff>
      <xdr:row>53</xdr:row>
      <xdr:rowOff>9525</xdr:rowOff>
    </xdr:from>
    <xdr:to>
      <xdr:col>7</xdr:col>
      <xdr:colOff>554325</xdr:colOff>
      <xdr:row>57</xdr:row>
      <xdr:rowOff>323325</xdr:rowOff>
    </xdr:to>
    <xdr:graphicFrame macro="">
      <xdr:nvGraphicFramePr>
        <xdr:cNvPr id="9" name="GrafC01_D1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63</xdr:row>
      <xdr:rowOff>63500</xdr:rowOff>
    </xdr:from>
    <xdr:to>
      <xdr:col>2</xdr:col>
      <xdr:colOff>45819</xdr:colOff>
      <xdr:row>65</xdr:row>
      <xdr:rowOff>114500</xdr:rowOff>
    </xdr:to>
    <xdr:grpSp>
      <xdr:nvGrpSpPr>
        <xdr:cNvPr id="12" name="logoP_ARS4"/>
        <xdr:cNvGrpSpPr>
          <a:grpSpLocks noChangeAspect="1"/>
        </xdr:cNvGrpSpPr>
      </xdr:nvGrpSpPr>
      <xdr:grpSpPr>
        <a:xfrm>
          <a:off x="189411" y="12088676"/>
          <a:ext cx="1879246" cy="410501"/>
          <a:chOff x="76200" y="4543425"/>
          <a:chExt cx="3297099" cy="792000"/>
        </a:xfrm>
      </xdr:grpSpPr>
      <xdr:pic>
        <xdr:nvPicPr>
          <xdr:cNvPr id="13" name="Picture 14"/>
          <xdr:cNvPicPr>
            <a:picLocks noChangeAspect="1" noChangeArrowheads="1"/>
          </xdr:cNvPicPr>
        </xdr:nvPicPr>
        <xdr:blipFill>
          <a:blip xmlns:r="http://schemas.openxmlformats.org/officeDocument/2006/relationships" r:embed="rId5" cstate="print"/>
          <a:srcRect/>
          <a:stretch>
            <a:fillRect/>
          </a:stretch>
        </xdr:blipFill>
        <xdr:spPr bwMode="auto">
          <a:xfrm>
            <a:off x="2295525" y="4543425"/>
            <a:ext cx="1077774" cy="792000"/>
          </a:xfrm>
          <a:prstGeom prst="rect">
            <a:avLst/>
          </a:prstGeom>
          <a:noFill/>
        </xdr:spPr>
      </xdr:pic>
      <xdr:pic>
        <xdr:nvPicPr>
          <xdr:cNvPr id="14" name="Picture 3"/>
          <xdr:cNvPicPr>
            <a:picLocks noChangeAspect="1" noChangeArrowheads="1"/>
          </xdr:cNvPicPr>
        </xdr:nvPicPr>
        <xdr:blipFill>
          <a:blip xmlns:r="http://schemas.openxmlformats.org/officeDocument/2006/relationships" r:embed="rId6"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571500</xdr:colOff>
      <xdr:row>63</xdr:row>
      <xdr:rowOff>25400</xdr:rowOff>
    </xdr:from>
    <xdr:to>
      <xdr:col>13</xdr:col>
      <xdr:colOff>487285</xdr:colOff>
      <xdr:row>65</xdr:row>
      <xdr:rowOff>112400</xdr:rowOff>
    </xdr:to>
    <xdr:pic>
      <xdr:nvPicPr>
        <xdr:cNvPr id="15" name="logoP_PLS4"/>
        <xdr:cNvPicPr>
          <a:picLocks noChangeAspect="1" noChangeArrowheads="1"/>
        </xdr:cNvPicPr>
      </xdr:nvPicPr>
      <xdr:blipFill>
        <a:blip xmlns:r="http://schemas.openxmlformats.org/officeDocument/2006/relationships" r:embed="rId7" cstate="print"/>
        <a:srcRect/>
        <a:stretch>
          <a:fillRect/>
        </a:stretch>
      </xdr:blipFill>
      <xdr:spPr bwMode="auto">
        <a:xfrm>
          <a:off x="7934325" y="14617700"/>
          <a:ext cx="1134985" cy="4680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6</xdr:col>
      <xdr:colOff>590550</xdr:colOff>
      <xdr:row>47</xdr:row>
      <xdr:rowOff>57149</xdr:rowOff>
    </xdr:from>
    <xdr:to>
      <xdr:col>14</xdr:col>
      <xdr:colOff>18900</xdr:colOff>
      <xdr:row>59</xdr:row>
      <xdr:rowOff>163124</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152400</xdr:colOff>
      <xdr:row>77</xdr:row>
      <xdr:rowOff>0</xdr:rowOff>
    </xdr:from>
    <xdr:to>
      <xdr:col>6</xdr:col>
      <xdr:colOff>28425</xdr:colOff>
      <xdr:row>89</xdr:row>
      <xdr:rowOff>306000</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561975</xdr:colOff>
      <xdr:row>76</xdr:row>
      <xdr:rowOff>47625</xdr:rowOff>
    </xdr:from>
    <xdr:to>
      <xdr:col>13</xdr:col>
      <xdr:colOff>599925</xdr:colOff>
      <xdr:row>89</xdr:row>
      <xdr:rowOff>296475</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161925</xdr:colOff>
      <xdr:row>94</xdr:row>
      <xdr:rowOff>28575</xdr:rowOff>
    </xdr:from>
    <xdr:to>
      <xdr:col>6</xdr:col>
      <xdr:colOff>37950</xdr:colOff>
      <xdr:row>106</xdr:row>
      <xdr:rowOff>334575</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xdr:col>
      <xdr:colOff>571500</xdr:colOff>
      <xdr:row>94</xdr:row>
      <xdr:rowOff>19050</xdr:rowOff>
    </xdr:from>
    <xdr:to>
      <xdr:col>14</xdr:col>
      <xdr:colOff>6200</xdr:colOff>
      <xdr:row>106</xdr:row>
      <xdr:rowOff>325050</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0</xdr:col>
      <xdr:colOff>171450</xdr:colOff>
      <xdr:row>111</xdr:row>
      <xdr:rowOff>28575</xdr:rowOff>
    </xdr:from>
    <xdr:to>
      <xdr:col>6</xdr:col>
      <xdr:colOff>47475</xdr:colOff>
      <xdr:row>123</xdr:row>
      <xdr:rowOff>334575</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6</xdr:col>
      <xdr:colOff>581025</xdr:colOff>
      <xdr:row>111</xdr:row>
      <xdr:rowOff>19050</xdr:rowOff>
    </xdr:from>
    <xdr:to>
      <xdr:col>14</xdr:col>
      <xdr:colOff>9375</xdr:colOff>
      <xdr:row>123</xdr:row>
      <xdr:rowOff>325050</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0</xdr:colOff>
      <xdr:row>28</xdr:row>
      <xdr:rowOff>9525</xdr:rowOff>
    </xdr:from>
    <xdr:to>
      <xdr:col>6</xdr:col>
      <xdr:colOff>57000</xdr:colOff>
      <xdr:row>41</xdr:row>
      <xdr:rowOff>125025</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6</xdr:col>
      <xdr:colOff>590550</xdr:colOff>
      <xdr:row>28</xdr:row>
      <xdr:rowOff>0</xdr:rowOff>
    </xdr:from>
    <xdr:to>
      <xdr:col>14</xdr:col>
      <xdr:colOff>18900</xdr:colOff>
      <xdr:row>41</xdr:row>
      <xdr:rowOff>115500</xdr:rowOff>
    </xdr:to>
    <xdr:graphicFrame macro="">
      <xdr:nvGraphicFramePr>
        <xdr:cNvPr id="21" name="Gráfico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129</xdr:row>
      <xdr:rowOff>63500</xdr:rowOff>
    </xdr:from>
    <xdr:to>
      <xdr:col>2</xdr:col>
      <xdr:colOff>45819</xdr:colOff>
      <xdr:row>131</xdr:row>
      <xdr:rowOff>114500</xdr:rowOff>
    </xdr:to>
    <xdr:grpSp>
      <xdr:nvGrpSpPr>
        <xdr:cNvPr id="11" name="logoP_ARS4"/>
        <xdr:cNvGrpSpPr>
          <a:grpSpLocks noChangeAspect="1"/>
        </xdr:cNvGrpSpPr>
      </xdr:nvGrpSpPr>
      <xdr:grpSpPr>
        <a:xfrm>
          <a:off x="192157" y="24405120"/>
          <a:ext cx="1906507" cy="409776"/>
          <a:chOff x="76200" y="4543425"/>
          <a:chExt cx="3297099" cy="792000"/>
        </a:xfrm>
      </xdr:grpSpPr>
      <xdr:pic>
        <xdr:nvPicPr>
          <xdr:cNvPr id="12"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2295525" y="4543425"/>
            <a:ext cx="1077774" cy="792000"/>
          </a:xfrm>
          <a:prstGeom prst="rect">
            <a:avLst/>
          </a:prstGeom>
          <a:noFill/>
        </xdr:spPr>
      </xdr:pic>
      <xdr:pic>
        <xdr:nvPicPr>
          <xdr:cNvPr id="22" name="Picture 3"/>
          <xdr:cNvPicPr>
            <a:picLocks noChangeAspect="1" noChangeArrowheads="1"/>
          </xdr:cNvPicPr>
        </xdr:nvPicPr>
        <xdr:blipFill>
          <a:blip xmlns:r="http://schemas.openxmlformats.org/officeDocument/2006/relationships" r:embed="rId11"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508000</xdr:colOff>
      <xdr:row>129</xdr:row>
      <xdr:rowOff>25400</xdr:rowOff>
    </xdr:from>
    <xdr:to>
      <xdr:col>13</xdr:col>
      <xdr:colOff>423785</xdr:colOff>
      <xdr:row>131</xdr:row>
      <xdr:rowOff>112400</xdr:rowOff>
    </xdr:to>
    <xdr:pic>
      <xdr:nvPicPr>
        <xdr:cNvPr id="23" name="logoP_PLS4"/>
        <xdr:cNvPicPr>
          <a:picLocks noChangeAspect="1" noChangeArrowheads="1"/>
        </xdr:cNvPicPr>
      </xdr:nvPicPr>
      <xdr:blipFill>
        <a:blip xmlns:r="http://schemas.openxmlformats.org/officeDocument/2006/relationships" r:embed="rId12" cstate="print"/>
        <a:srcRect/>
        <a:stretch>
          <a:fillRect/>
        </a:stretch>
      </xdr:blipFill>
      <xdr:spPr bwMode="auto">
        <a:xfrm>
          <a:off x="7870825" y="25504775"/>
          <a:ext cx="1134985" cy="4680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44</xdr:row>
      <xdr:rowOff>85725</xdr:rowOff>
    </xdr:from>
    <xdr:to>
      <xdr:col>14</xdr:col>
      <xdr:colOff>9525</xdr:colOff>
      <xdr:row>62</xdr:row>
      <xdr:rowOff>184725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67</xdr:row>
      <xdr:rowOff>104775</xdr:rowOff>
    </xdr:from>
    <xdr:to>
      <xdr:col>8</xdr:col>
      <xdr:colOff>523875</xdr:colOff>
      <xdr:row>82</xdr:row>
      <xdr:rowOff>127275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523876</xdr:colOff>
      <xdr:row>67</xdr:row>
      <xdr:rowOff>104774</xdr:rowOff>
    </xdr:from>
    <xdr:to>
      <xdr:col>13</xdr:col>
      <xdr:colOff>485775</xdr:colOff>
      <xdr:row>82</xdr:row>
      <xdr:rowOff>123823</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82</xdr:row>
      <xdr:rowOff>123825</xdr:rowOff>
    </xdr:from>
    <xdr:to>
      <xdr:col>3</xdr:col>
      <xdr:colOff>609599</xdr:colOff>
      <xdr:row>97</xdr:row>
      <xdr:rowOff>142874</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82</xdr:row>
      <xdr:rowOff>123825</xdr:rowOff>
    </xdr:from>
    <xdr:to>
      <xdr:col>8</xdr:col>
      <xdr:colOff>523874</xdr:colOff>
      <xdr:row>97</xdr:row>
      <xdr:rowOff>142874</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523875</xdr:colOff>
      <xdr:row>82</xdr:row>
      <xdr:rowOff>114300</xdr:rowOff>
    </xdr:from>
    <xdr:to>
      <xdr:col>13</xdr:col>
      <xdr:colOff>485774</xdr:colOff>
      <xdr:row>97</xdr:row>
      <xdr:rowOff>133349</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21</xdr:row>
      <xdr:rowOff>85725</xdr:rowOff>
    </xdr:from>
    <xdr:to>
      <xdr:col>14</xdr:col>
      <xdr:colOff>1</xdr:colOff>
      <xdr:row>39</xdr:row>
      <xdr:rowOff>184725</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102</xdr:row>
      <xdr:rowOff>63500</xdr:rowOff>
    </xdr:from>
    <xdr:to>
      <xdr:col>2</xdr:col>
      <xdr:colOff>45819</xdr:colOff>
      <xdr:row>104</xdr:row>
      <xdr:rowOff>114500</xdr:rowOff>
    </xdr:to>
    <xdr:grpSp>
      <xdr:nvGrpSpPr>
        <xdr:cNvPr id="11" name="logoP_ARS4"/>
        <xdr:cNvGrpSpPr>
          <a:grpSpLocks noChangeAspect="1"/>
        </xdr:cNvGrpSpPr>
      </xdr:nvGrpSpPr>
      <xdr:grpSpPr>
        <a:xfrm>
          <a:off x="192157" y="19367086"/>
          <a:ext cx="1906507" cy="409775"/>
          <a:chOff x="76200" y="4543425"/>
          <a:chExt cx="3297099" cy="792000"/>
        </a:xfrm>
      </xdr:grpSpPr>
      <xdr:pic>
        <xdr:nvPicPr>
          <xdr:cNvPr id="12" name="Picture 14"/>
          <xdr:cNvPicPr>
            <a:picLocks noChangeAspect="1" noChangeArrowheads="1"/>
          </xdr:cNvPicPr>
        </xdr:nvPicPr>
        <xdr:blipFill>
          <a:blip xmlns:r="http://schemas.openxmlformats.org/officeDocument/2006/relationships" r:embed="rId8" cstate="print"/>
          <a:srcRect/>
          <a:stretch>
            <a:fillRect/>
          </a:stretch>
        </xdr:blipFill>
        <xdr:spPr bwMode="auto">
          <a:xfrm>
            <a:off x="2295525" y="4543425"/>
            <a:ext cx="1077774" cy="792000"/>
          </a:xfrm>
          <a:prstGeom prst="rect">
            <a:avLst/>
          </a:prstGeom>
          <a:noFill/>
        </xdr:spPr>
      </xdr:pic>
      <xdr:pic>
        <xdr:nvPicPr>
          <xdr:cNvPr id="13" name="Picture 3"/>
          <xdr:cNvPicPr>
            <a:picLocks noChangeAspect="1" noChangeArrowheads="1"/>
          </xdr:cNvPicPr>
        </xdr:nvPicPr>
        <xdr:blipFill>
          <a:blip xmlns:r="http://schemas.openxmlformats.org/officeDocument/2006/relationships" r:embed="rId9"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571500</xdr:colOff>
      <xdr:row>102</xdr:row>
      <xdr:rowOff>25400</xdr:rowOff>
    </xdr:from>
    <xdr:to>
      <xdr:col>13</xdr:col>
      <xdr:colOff>487285</xdr:colOff>
      <xdr:row>104</xdr:row>
      <xdr:rowOff>112400</xdr:rowOff>
    </xdr:to>
    <xdr:pic>
      <xdr:nvPicPr>
        <xdr:cNvPr id="14" name="logoP_PLS4"/>
        <xdr:cNvPicPr>
          <a:picLocks noChangeAspect="1" noChangeArrowheads="1"/>
        </xdr:cNvPicPr>
      </xdr:nvPicPr>
      <xdr:blipFill>
        <a:blip xmlns:r="http://schemas.openxmlformats.org/officeDocument/2006/relationships" r:embed="rId10" cstate="print"/>
        <a:srcRect/>
        <a:stretch>
          <a:fillRect/>
        </a:stretch>
      </xdr:blipFill>
      <xdr:spPr bwMode="auto">
        <a:xfrm>
          <a:off x="7934325" y="20285075"/>
          <a:ext cx="1134985" cy="468000"/>
        </a:xfrm>
        <a:prstGeom prst="rect">
          <a:avLst/>
        </a:prstGeom>
        <a:noFill/>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arsalentejo.min-saude.pt/arsalentejo/Documents/Plano%20de%20Actividades/Plano_Actividades_2013.pdf" TargetMode="External"/><Relationship Id="rId13" Type="http://schemas.openxmlformats.org/officeDocument/2006/relationships/hyperlink" Target="http://www.dgs.pt/portal-da-estatistica-da-saude/apresentacao.aspx" TargetMode="External"/><Relationship Id="rId3" Type="http://schemas.openxmlformats.org/officeDocument/2006/relationships/hyperlink" Target="http://www.arsalentejo.min-saude.pt/saudepublica/Mortalidades/Documents/DocumentoApoioUtilizador_MI9611.pdf" TargetMode="External"/><Relationship Id="rId7" Type="http://schemas.openxmlformats.org/officeDocument/2006/relationships/hyperlink" Target="http://www.arsalentejo.min-saude.pt/saudepublica/Mortalidades/Documents/MortalidadesInfantil_ARSA_MI9611.xlsm" TargetMode="External"/><Relationship Id="rId12" Type="http://schemas.openxmlformats.org/officeDocument/2006/relationships/hyperlink" Target="http://www.dgs.pt/dashboard/?cpp=1" TargetMode="External"/><Relationship Id="rId2" Type="http://schemas.openxmlformats.org/officeDocument/2006/relationships/hyperlink" Target="http://pns.dgs.pt/pns-2012-2016/" TargetMode="External"/><Relationship Id="rId16" Type="http://schemas.openxmlformats.org/officeDocument/2006/relationships/drawing" Target="../drawings/drawing4.xml"/><Relationship Id="rId1" Type="http://schemas.openxmlformats.org/officeDocument/2006/relationships/hyperlink" Target="http://portal.arsnorte.min-saude.pt/portal/page/portal/ARSNorte/Conte%C3%BAdos/GRP/Proposta%20Programa%20Luta%20contra%20Tuberculose%20Regi%C3%A3o%20Sa%C3%BAde.pdf" TargetMode="External"/><Relationship Id="rId6" Type="http://schemas.openxmlformats.org/officeDocument/2006/relationships/hyperlink" Target="http://www.arsalentejo.min-saude.pt/arsalentejo/PlaneamentoEstrategico/Documents/Carteira%20de%20Servi%C3%A7os%20Regional.pdf" TargetMode="External"/><Relationship Id="rId11" Type="http://schemas.openxmlformats.org/officeDocument/2006/relationships/hyperlink" Target="http://www.arsalentejo.min-saude.pt/saudepublica/Mortalidades/Documents/MortalidadesInfantil_ARSA_MI9611.xlsm" TargetMode="External"/><Relationship Id="rId5" Type="http://schemas.openxmlformats.org/officeDocument/2006/relationships/hyperlink" Target="http://www.arsalentejo.min-saude.pt/arsalentejo/PlaneamentoEstrategico/Documents/Plano%20Regional%20de%20Oncologia.pdf" TargetMode="External"/><Relationship Id="rId15" Type="http://schemas.openxmlformats.org/officeDocument/2006/relationships/printerSettings" Target="../printerSettings/printerSettings4.bin"/><Relationship Id="rId10" Type="http://schemas.openxmlformats.org/officeDocument/2006/relationships/hyperlink" Target="http://www.arsalentejo.min-saude.pt/arsalentejo/Documents/Relat&#243;rio%20de%20Actividades/Relatorio_Actividades_2011.pdf" TargetMode="External"/><Relationship Id="rId4" Type="http://schemas.openxmlformats.org/officeDocument/2006/relationships/hyperlink" Target="http://www.arsalentejo.min-saude.pt/arsalentejo/PlaneamentoEstrategico/Documents/Perfil%20Regional%20Saude.pdf" TargetMode="External"/><Relationship Id="rId9" Type="http://schemas.openxmlformats.org/officeDocument/2006/relationships/hyperlink" Target="http://www.arsalentejo.min-saude.pt/saudepublica/ProgramasSaude/PlanoRegionalSaude/Documents/Plano_Regional_de_Saude_2011.pdf" TargetMode="External"/><Relationship Id="rId14" Type="http://schemas.openxmlformats.org/officeDocument/2006/relationships/hyperlink" Target="http://www.geosaude.dgs.pt/websig/v5/portal2/public/index.php?par=geosaude&amp;lang=pt"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dimension ref="A1:H28"/>
  <sheetViews>
    <sheetView view="pageBreakPreview" topLeftCell="A16" zoomScale="60" zoomScaleNormal="100" workbookViewId="0"/>
  </sheetViews>
  <sheetFormatPr defaultRowHeight="14.25" x14ac:dyDescent="0.2"/>
  <cols>
    <col min="1" max="2" width="2.7109375" style="6" customWidth="1"/>
    <col min="3" max="3" width="45.7109375" style="6" customWidth="1"/>
    <col min="4" max="4" width="25.7109375" style="6" customWidth="1"/>
    <col min="5" max="5" width="5.7109375" style="6" customWidth="1"/>
    <col min="6" max="6" width="42.7109375" style="6" customWidth="1"/>
    <col min="7" max="8" width="2.7109375" style="6" customWidth="1"/>
    <col min="9" max="16384" width="9.140625" style="6"/>
  </cols>
  <sheetData>
    <row r="1" spans="1:8" ht="9.9499999999999993" customHeight="1" thickBot="1" x14ac:dyDescent="0.25">
      <c r="A1" s="571"/>
      <c r="B1" s="571"/>
      <c r="C1" s="571"/>
      <c r="D1" s="571"/>
      <c r="E1" s="571"/>
      <c r="F1" s="571"/>
      <c r="G1" s="571"/>
      <c r="H1" s="571"/>
    </row>
    <row r="2" spans="1:8" ht="9.9499999999999993" customHeight="1" thickTop="1" x14ac:dyDescent="0.2">
      <c r="A2" s="571"/>
      <c r="B2" s="177"/>
      <c r="C2" s="178"/>
      <c r="D2" s="178"/>
      <c r="E2" s="178"/>
      <c r="F2" s="178"/>
      <c r="G2" s="179"/>
      <c r="H2" s="571"/>
    </row>
    <row r="3" spans="1:8" ht="30" customHeight="1" x14ac:dyDescent="0.35">
      <c r="A3" s="571"/>
      <c r="B3" s="180"/>
      <c r="C3" s="151"/>
      <c r="D3" s="624"/>
      <c r="E3" s="624"/>
      <c r="F3" s="624"/>
      <c r="G3" s="181"/>
      <c r="H3" s="571"/>
    </row>
    <row r="4" spans="1:8" ht="9.9499999999999993" customHeight="1" x14ac:dyDescent="0.2">
      <c r="A4" s="571"/>
      <c r="B4" s="180"/>
      <c r="C4" s="574"/>
      <c r="D4" s="574"/>
      <c r="E4" s="574"/>
      <c r="F4" s="574"/>
      <c r="G4" s="181"/>
      <c r="H4" s="571"/>
    </row>
    <row r="5" spans="1:8" ht="30" customHeight="1" x14ac:dyDescent="0.4">
      <c r="A5" s="571"/>
      <c r="B5" s="180"/>
      <c r="C5" s="574"/>
      <c r="D5" s="574"/>
      <c r="E5" s="574"/>
      <c r="F5" s="582" t="s">
        <v>97</v>
      </c>
      <c r="G5" s="181"/>
      <c r="H5" s="571"/>
    </row>
    <row r="6" spans="1:8" ht="9.9499999999999993" customHeight="1" x14ac:dyDescent="0.2">
      <c r="A6" s="571"/>
      <c r="B6" s="180"/>
      <c r="C6" s="575"/>
      <c r="D6" s="575"/>
      <c r="E6" s="574"/>
      <c r="F6" s="574"/>
      <c r="G6" s="181"/>
      <c r="H6" s="571"/>
    </row>
    <row r="7" spans="1:8" ht="9.9499999999999993" customHeight="1" x14ac:dyDescent="0.2">
      <c r="A7" s="571"/>
      <c r="B7" s="180"/>
      <c r="C7" s="151"/>
      <c r="D7" s="151"/>
      <c r="E7" s="576"/>
      <c r="F7" s="576"/>
      <c r="G7" s="181"/>
      <c r="H7" s="571"/>
    </row>
    <row r="8" spans="1:8" ht="90" customHeight="1" x14ac:dyDescent="0.2">
      <c r="A8" s="571"/>
      <c r="B8" s="180"/>
      <c r="C8" s="625" t="s">
        <v>680</v>
      </c>
      <c r="D8" s="625"/>
      <c r="E8" s="576"/>
      <c r="F8" s="576"/>
      <c r="G8" s="181"/>
      <c r="H8" s="571"/>
    </row>
    <row r="9" spans="1:8" ht="60" customHeight="1" x14ac:dyDescent="0.2">
      <c r="A9" s="571"/>
      <c r="B9" s="180"/>
      <c r="C9" s="625" t="s">
        <v>681</v>
      </c>
      <c r="D9" s="625"/>
      <c r="E9" s="576"/>
      <c r="F9" s="576"/>
      <c r="G9" s="181"/>
      <c r="H9" s="571"/>
    </row>
    <row r="10" spans="1:8" ht="129.94999999999999" customHeight="1" x14ac:dyDescent="0.2">
      <c r="A10" s="571"/>
      <c r="B10" s="180"/>
      <c r="C10" s="625" t="s">
        <v>682</v>
      </c>
      <c r="D10" s="625"/>
      <c r="E10" s="576"/>
      <c r="F10" s="576"/>
      <c r="G10" s="181"/>
      <c r="H10" s="571"/>
    </row>
    <row r="11" spans="1:8" ht="78.75" customHeight="1" x14ac:dyDescent="0.2">
      <c r="A11" s="571"/>
      <c r="B11" s="180"/>
      <c r="C11" s="625" t="s">
        <v>683</v>
      </c>
      <c r="D11" s="625"/>
      <c r="E11" s="576"/>
      <c r="F11" s="576"/>
      <c r="G11" s="181"/>
      <c r="H11" s="571"/>
    </row>
    <row r="12" spans="1:8" ht="22.5" customHeight="1" x14ac:dyDescent="0.2">
      <c r="A12" s="571"/>
      <c r="B12" s="180"/>
      <c r="C12" s="151"/>
      <c r="D12" s="151"/>
      <c r="E12" s="576"/>
      <c r="F12" s="585" t="s">
        <v>589</v>
      </c>
      <c r="G12" s="181"/>
      <c r="H12" s="571"/>
    </row>
    <row r="13" spans="1:8" ht="20.100000000000001" customHeight="1" x14ac:dyDescent="0.2">
      <c r="A13" s="571"/>
      <c r="B13" s="180"/>
      <c r="C13" s="625" t="s">
        <v>688</v>
      </c>
      <c r="D13" s="625"/>
      <c r="E13" s="576"/>
      <c r="F13" s="576"/>
      <c r="G13" s="181"/>
      <c r="H13" s="571"/>
    </row>
    <row r="14" spans="1:8" ht="9.9499999999999993" customHeight="1" x14ac:dyDescent="0.2">
      <c r="A14" s="581"/>
      <c r="B14" s="180"/>
      <c r="C14" s="580"/>
      <c r="D14" s="580"/>
      <c r="E14" s="576"/>
      <c r="F14" s="576"/>
      <c r="G14" s="181"/>
      <c r="H14" s="581"/>
    </row>
    <row r="15" spans="1:8" ht="20.100000000000001" customHeight="1" x14ac:dyDescent="0.2">
      <c r="A15" s="571"/>
      <c r="B15" s="180"/>
      <c r="C15" s="627" t="s">
        <v>674</v>
      </c>
      <c r="D15" s="627"/>
      <c r="E15" s="627"/>
      <c r="F15" s="627"/>
      <c r="G15" s="181"/>
      <c r="H15" s="571"/>
    </row>
    <row r="16" spans="1:8" ht="20.100000000000001" customHeight="1" x14ac:dyDescent="0.2">
      <c r="A16" s="571"/>
      <c r="B16" s="180"/>
      <c r="C16" s="627" t="s">
        <v>675</v>
      </c>
      <c r="D16" s="627"/>
      <c r="E16" s="627"/>
      <c r="F16" s="627"/>
      <c r="G16" s="181"/>
      <c r="H16" s="571"/>
    </row>
    <row r="17" spans="1:8" ht="20.100000000000001" customHeight="1" x14ac:dyDescent="0.2">
      <c r="A17" s="571"/>
      <c r="B17" s="180"/>
      <c r="C17" s="627" t="s">
        <v>676</v>
      </c>
      <c r="D17" s="627"/>
      <c r="E17" s="627"/>
      <c r="F17" s="627"/>
      <c r="G17" s="181"/>
      <c r="H17" s="571"/>
    </row>
    <row r="18" spans="1:8" ht="20.100000000000001" customHeight="1" x14ac:dyDescent="0.2">
      <c r="A18" s="571"/>
      <c r="B18" s="180"/>
      <c r="C18" s="627" t="s">
        <v>677</v>
      </c>
      <c r="D18" s="627"/>
      <c r="E18" s="627"/>
      <c r="F18" s="627"/>
      <c r="G18" s="181"/>
      <c r="H18" s="571"/>
    </row>
    <row r="19" spans="1:8" ht="20.100000000000001" customHeight="1" x14ac:dyDescent="0.2">
      <c r="A19" s="571"/>
      <c r="B19" s="180"/>
      <c r="C19" s="627" t="s">
        <v>678</v>
      </c>
      <c r="D19" s="627"/>
      <c r="E19" s="627"/>
      <c r="F19" s="627"/>
      <c r="G19" s="181"/>
      <c r="H19" s="571"/>
    </row>
    <row r="20" spans="1:8" s="186" customFormat="1" ht="30" customHeight="1" x14ac:dyDescent="0.2">
      <c r="A20" s="182"/>
      <c r="B20" s="183"/>
      <c r="C20" s="184"/>
      <c r="D20" s="184"/>
      <c r="E20" s="576"/>
      <c r="F20" s="576"/>
      <c r="G20" s="185"/>
      <c r="H20" s="182"/>
    </row>
    <row r="21" spans="1:8" s="186" customFormat="1" ht="14.1" customHeight="1" x14ac:dyDescent="0.2">
      <c r="A21" s="182"/>
      <c r="B21" s="183"/>
      <c r="C21" s="184"/>
      <c r="D21" s="184"/>
      <c r="E21" s="576"/>
      <c r="F21" s="577" t="str">
        <f>AUX!A1</f>
        <v>Perfil Local de Saúde 2014</v>
      </c>
      <c r="G21" s="185"/>
      <c r="H21" s="182"/>
    </row>
    <row r="22" spans="1:8" s="186" customFormat="1" ht="20.100000000000001" customHeight="1" x14ac:dyDescent="0.2">
      <c r="A22" s="182"/>
      <c r="B22" s="183"/>
      <c r="C22" s="184"/>
      <c r="D22" s="626" t="str">
        <f>AUX!A3</f>
        <v>ULS Norte Alentejano</v>
      </c>
      <c r="E22" s="626"/>
      <c r="F22" s="626"/>
      <c r="G22" s="185"/>
      <c r="H22" s="182"/>
    </row>
    <row r="23" spans="1:8" s="186" customFormat="1" ht="18" customHeight="1" x14ac:dyDescent="0.2">
      <c r="A23" s="182"/>
      <c r="B23" s="183"/>
      <c r="C23" s="184"/>
      <c r="D23" s="184"/>
      <c r="E23" s="578"/>
      <c r="F23" s="579" t="s">
        <v>590</v>
      </c>
      <c r="G23" s="185"/>
      <c r="H23" s="182"/>
    </row>
    <row r="24" spans="1:8" ht="20.100000000000001" customHeight="1" x14ac:dyDescent="0.2">
      <c r="A24" s="571"/>
      <c r="B24" s="180"/>
      <c r="C24" s="572"/>
      <c r="D24" s="572"/>
      <c r="E24" s="576"/>
      <c r="F24" s="576"/>
      <c r="G24" s="181"/>
      <c r="H24" s="571"/>
    </row>
    <row r="25" spans="1:8" ht="20.100000000000001" customHeight="1" x14ac:dyDescent="0.2">
      <c r="A25" s="571"/>
      <c r="B25" s="180"/>
      <c r="C25" s="572"/>
      <c r="D25" s="572"/>
      <c r="E25" s="576"/>
      <c r="F25" s="576"/>
      <c r="G25" s="181"/>
      <c r="H25" s="571"/>
    </row>
    <row r="26" spans="1:8" ht="60" customHeight="1" x14ac:dyDescent="0.2">
      <c r="A26" s="571"/>
      <c r="B26" s="180"/>
      <c r="C26" s="572"/>
      <c r="D26" s="572"/>
      <c r="E26" s="573"/>
      <c r="F26" s="573"/>
      <c r="G26" s="181"/>
      <c r="H26" s="571"/>
    </row>
    <row r="27" spans="1:8" ht="11.25" customHeight="1" thickBot="1" x14ac:dyDescent="0.25">
      <c r="A27" s="571"/>
      <c r="B27" s="187"/>
      <c r="C27" s="20"/>
      <c r="D27" s="20"/>
      <c r="E27" s="20"/>
      <c r="F27" s="20"/>
      <c r="G27" s="188"/>
      <c r="H27" s="571"/>
    </row>
    <row r="28" spans="1:8" ht="9.9499999999999993" customHeight="1" thickTop="1" x14ac:dyDescent="0.2">
      <c r="A28" s="571"/>
      <c r="B28" s="571"/>
      <c r="C28" s="571"/>
      <c r="D28" s="571"/>
      <c r="E28" s="571"/>
      <c r="F28" s="571"/>
      <c r="G28" s="571"/>
      <c r="H28" s="571"/>
    </row>
  </sheetData>
  <mergeCells count="12">
    <mergeCell ref="D3:F3"/>
    <mergeCell ref="C10:D10"/>
    <mergeCell ref="C11:D11"/>
    <mergeCell ref="C13:D13"/>
    <mergeCell ref="D22:F22"/>
    <mergeCell ref="C8:D8"/>
    <mergeCell ref="C9:D9"/>
    <mergeCell ref="C16:F16"/>
    <mergeCell ref="C17:F17"/>
    <mergeCell ref="C18:F18"/>
    <mergeCell ref="C19:F19"/>
    <mergeCell ref="C15:F15"/>
  </mergeCells>
  <hyperlinks>
    <hyperlink ref="F23" location="PLS!A1" display="ENTRAR"/>
  </hyperlinks>
  <printOptions horizontalCentered="1"/>
  <pageMargins left="0.39370078740157483" right="0.19685039370078741" top="0.78740157480314965" bottom="0.39370078740157483" header="0.31496062992125984" footer="0.31496062992125984"/>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9"/>
  <dimension ref="A1:V81"/>
  <sheetViews>
    <sheetView view="pageBreakPreview" topLeftCell="A67" zoomScale="60" zoomScaleNormal="100" workbookViewId="0"/>
  </sheetViews>
  <sheetFormatPr defaultRowHeight="14.25" x14ac:dyDescent="0.2"/>
  <cols>
    <col min="1" max="1" width="2.7109375" style="6" customWidth="1"/>
    <col min="2" max="2" width="51.7109375" style="6" customWidth="1"/>
    <col min="3" max="3" width="1.7109375" style="262" customWidth="1"/>
    <col min="4" max="6" width="8.7109375" style="6" customWidth="1"/>
    <col min="7" max="7" width="1.7109375" style="262" customWidth="1"/>
    <col min="8" max="10" width="8.7109375" style="6" customWidth="1"/>
    <col min="11" max="11" width="1.7109375" style="6" customWidth="1"/>
    <col min="12" max="14" width="8.7109375" style="6" customWidth="1"/>
    <col min="15" max="15" width="2.7109375" style="6" customWidth="1"/>
    <col min="16" max="16" width="4.7109375" style="6" customWidth="1"/>
    <col min="17" max="22" width="6.7109375" style="6" hidden="1" customWidth="1"/>
    <col min="23" max="16384" width="9.140625" style="6"/>
  </cols>
  <sheetData>
    <row r="1" spans="1:15" ht="9.9499999999999993" customHeight="1" x14ac:dyDescent="0.2">
      <c r="A1" s="122"/>
      <c r="B1" s="122"/>
      <c r="D1" s="122"/>
      <c r="E1" s="122"/>
      <c r="F1" s="122"/>
      <c r="H1" s="122"/>
      <c r="I1" s="122"/>
      <c r="J1" s="122"/>
      <c r="K1" s="122"/>
      <c r="L1" s="122"/>
      <c r="M1" s="122"/>
      <c r="N1" s="122"/>
      <c r="O1" s="122"/>
    </row>
    <row r="2" spans="1:15" ht="20.100000000000001" customHeight="1" thickBot="1" x14ac:dyDescent="0.3">
      <c r="A2" s="122"/>
      <c r="B2" s="814" t="str">
        <f>AUX!A1</f>
        <v>Perfil Local de Saúde 2014</v>
      </c>
      <c r="C2" s="814"/>
      <c r="D2" s="814"/>
      <c r="E2" s="131"/>
      <c r="F2" s="131"/>
      <c r="G2" s="131"/>
      <c r="H2" s="815" t="str">
        <f>AUX!A3</f>
        <v>ULS Norte Alentejano</v>
      </c>
      <c r="I2" s="815"/>
      <c r="J2" s="815"/>
      <c r="K2" s="815"/>
      <c r="L2" s="815"/>
      <c r="M2" s="815"/>
      <c r="N2" s="815"/>
      <c r="O2" s="122"/>
    </row>
    <row r="3" spans="1:15" ht="9.9499999999999993" customHeight="1" thickTop="1" x14ac:dyDescent="0.2">
      <c r="A3" s="122"/>
      <c r="B3" s="122"/>
      <c r="D3" s="122"/>
      <c r="E3" s="122"/>
      <c r="F3" s="122"/>
      <c r="H3" s="122"/>
      <c r="I3" s="122"/>
      <c r="J3" s="122"/>
      <c r="K3" s="122"/>
      <c r="L3" s="122"/>
      <c r="M3" s="122"/>
      <c r="N3" s="122"/>
      <c r="O3" s="122"/>
    </row>
    <row r="4" spans="1:15" x14ac:dyDescent="0.2">
      <c r="A4" s="122"/>
      <c r="B4" s="135" t="s">
        <v>0</v>
      </c>
      <c r="D4" s="122"/>
      <c r="E4" s="122"/>
      <c r="F4" s="122"/>
      <c r="H4" s="122"/>
      <c r="I4" s="122"/>
      <c r="J4" s="122"/>
      <c r="K4" s="122"/>
      <c r="L4" s="122"/>
      <c r="M4" s="122"/>
      <c r="N4" s="122"/>
      <c r="O4" s="122"/>
    </row>
    <row r="5" spans="1:15" ht="15" customHeight="1" x14ac:dyDescent="0.2">
      <c r="A5" s="122"/>
      <c r="B5" s="21"/>
      <c r="D5" s="122"/>
      <c r="E5" s="122"/>
      <c r="F5" s="122"/>
      <c r="H5" s="122"/>
      <c r="I5" s="122"/>
      <c r="J5" s="122"/>
      <c r="K5" s="122"/>
      <c r="L5" s="122"/>
      <c r="M5" s="122"/>
      <c r="N5" s="122"/>
      <c r="O5" s="122"/>
    </row>
    <row r="6" spans="1:15" s="133" customFormat="1" ht="24.95" customHeight="1" x14ac:dyDescent="0.25">
      <c r="A6" s="132"/>
      <c r="B6" s="816" t="s">
        <v>7</v>
      </c>
      <c r="C6" s="816"/>
      <c r="D6" s="816"/>
      <c r="E6" s="816"/>
      <c r="F6" s="816"/>
      <c r="G6" s="816"/>
      <c r="H6" s="816"/>
      <c r="I6" s="816"/>
      <c r="J6" s="816"/>
      <c r="K6" s="816"/>
      <c r="L6" s="816"/>
      <c r="M6" s="816"/>
      <c r="N6" s="816"/>
      <c r="O6" s="132"/>
    </row>
    <row r="7" spans="1:15" ht="18" customHeight="1" x14ac:dyDescent="0.2">
      <c r="A7" s="385"/>
      <c r="B7" s="813" t="s">
        <v>178</v>
      </c>
      <c r="C7" s="813"/>
      <c r="D7" s="813"/>
      <c r="E7" s="813"/>
      <c r="F7" s="813"/>
      <c r="G7" s="813"/>
      <c r="H7" s="385"/>
      <c r="I7" s="385"/>
      <c r="J7" s="385"/>
      <c r="K7" s="385"/>
      <c r="L7" s="385"/>
      <c r="M7" s="385"/>
      <c r="N7" s="385"/>
      <c r="O7" s="385"/>
    </row>
    <row r="8" spans="1:15" ht="15" customHeight="1" x14ac:dyDescent="0.2">
      <c r="A8" s="385"/>
      <c r="B8" s="817" t="s">
        <v>38</v>
      </c>
      <c r="C8" s="817"/>
      <c r="D8" s="817"/>
      <c r="E8" s="817"/>
      <c r="F8" s="817"/>
      <c r="G8" s="817"/>
      <c r="H8" s="385"/>
      <c r="I8" s="385"/>
      <c r="J8" s="385"/>
      <c r="K8" s="385"/>
      <c r="L8" s="385"/>
      <c r="M8" s="385"/>
      <c r="N8" s="385"/>
      <c r="O8" s="385"/>
    </row>
    <row r="9" spans="1:15" ht="15" customHeight="1" x14ac:dyDescent="0.2">
      <c r="A9" s="385"/>
      <c r="B9" s="812" t="s">
        <v>41</v>
      </c>
      <c r="C9" s="812"/>
      <c r="D9" s="812"/>
      <c r="E9" s="812"/>
      <c r="F9" s="812"/>
      <c r="G9" s="812"/>
      <c r="H9" s="385"/>
      <c r="I9" s="385"/>
      <c r="J9" s="385"/>
      <c r="K9" s="385"/>
      <c r="L9" s="385"/>
      <c r="M9" s="385"/>
      <c r="N9" s="385"/>
      <c r="O9" s="385"/>
    </row>
    <row r="10" spans="1:15" ht="15" customHeight="1" x14ac:dyDescent="0.2">
      <c r="A10" s="385"/>
      <c r="B10" s="812" t="s">
        <v>127</v>
      </c>
      <c r="C10" s="812"/>
      <c r="D10" s="812"/>
      <c r="E10" s="812"/>
      <c r="F10" s="812"/>
      <c r="G10" s="812"/>
      <c r="H10" s="385"/>
      <c r="I10" s="385"/>
      <c r="J10" s="385"/>
      <c r="K10" s="385"/>
      <c r="L10" s="385"/>
      <c r="M10" s="385"/>
      <c r="N10" s="385"/>
      <c r="O10" s="385"/>
    </row>
    <row r="11" spans="1:15" ht="15" customHeight="1" x14ac:dyDescent="0.2">
      <c r="A11" s="385"/>
      <c r="B11" s="812" t="s">
        <v>40</v>
      </c>
      <c r="C11" s="812"/>
      <c r="D11" s="812"/>
      <c r="E11" s="812"/>
      <c r="F11" s="812"/>
      <c r="G11" s="812"/>
      <c r="H11" s="134"/>
      <c r="I11" s="385"/>
      <c r="J11" s="385"/>
      <c r="K11" s="385"/>
      <c r="L11" s="385"/>
      <c r="M11" s="385"/>
      <c r="N11" s="385"/>
      <c r="O11" s="385"/>
    </row>
    <row r="12" spans="1:15" ht="15" customHeight="1" x14ac:dyDescent="0.2">
      <c r="A12" s="385"/>
      <c r="B12" s="812" t="s">
        <v>364</v>
      </c>
      <c r="C12" s="812"/>
      <c r="D12" s="812"/>
      <c r="E12" s="812"/>
      <c r="F12" s="812"/>
      <c r="G12" s="812"/>
      <c r="H12" s="385"/>
      <c r="I12" s="385"/>
      <c r="J12" s="385"/>
      <c r="K12" s="385"/>
      <c r="L12" s="385"/>
      <c r="M12" s="385"/>
      <c r="N12" s="385"/>
      <c r="O12" s="385"/>
    </row>
    <row r="13" spans="1:15" ht="15" customHeight="1" x14ac:dyDescent="0.2">
      <c r="A13" s="385"/>
      <c r="B13" s="813" t="s">
        <v>462</v>
      </c>
      <c r="C13" s="813"/>
      <c r="D13" s="813"/>
      <c r="E13" s="813"/>
      <c r="F13" s="813"/>
      <c r="G13" s="813"/>
      <c r="H13" s="385"/>
      <c r="I13" s="385"/>
      <c r="J13" s="385"/>
      <c r="K13" s="385"/>
      <c r="L13" s="385"/>
      <c r="M13" s="385"/>
      <c r="N13" s="385"/>
      <c r="O13" s="385"/>
    </row>
    <row r="14" spans="1:15" ht="15" customHeight="1" x14ac:dyDescent="0.2">
      <c r="A14" s="385"/>
      <c r="B14" s="813" t="s">
        <v>125</v>
      </c>
      <c r="C14" s="813"/>
      <c r="D14" s="813"/>
      <c r="E14" s="813"/>
      <c r="F14" s="813"/>
      <c r="G14" s="813"/>
      <c r="H14" s="385"/>
      <c r="I14" s="385"/>
      <c r="J14" s="385"/>
      <c r="K14" s="385"/>
      <c r="L14" s="385"/>
      <c r="M14" s="385"/>
      <c r="N14" s="385"/>
      <c r="O14" s="385"/>
    </row>
    <row r="15" spans="1:15" ht="15" customHeight="1" x14ac:dyDescent="0.2">
      <c r="A15" s="385"/>
      <c r="B15" s="813" t="s">
        <v>29</v>
      </c>
      <c r="C15" s="813"/>
      <c r="D15" s="813"/>
      <c r="E15" s="813"/>
      <c r="F15" s="813"/>
      <c r="G15" s="813"/>
      <c r="H15" s="385"/>
      <c r="I15" s="385"/>
      <c r="J15" s="385"/>
      <c r="K15" s="385"/>
      <c r="L15" s="385"/>
      <c r="M15" s="385"/>
      <c r="N15" s="385"/>
      <c r="O15" s="385"/>
    </row>
    <row r="16" spans="1:15" ht="20.100000000000001" customHeight="1" x14ac:dyDescent="0.2">
      <c r="A16" s="122"/>
      <c r="B16" s="122"/>
      <c r="D16" s="122"/>
      <c r="E16" s="122"/>
      <c r="F16" s="122"/>
      <c r="H16" s="122"/>
      <c r="I16" s="122"/>
      <c r="J16" s="122"/>
      <c r="K16" s="122"/>
      <c r="L16" s="122"/>
      <c r="M16" s="122"/>
      <c r="N16" s="122"/>
      <c r="O16" s="122"/>
    </row>
    <row r="17" spans="1:15" ht="20.100000000000001" customHeight="1" thickBot="1" x14ac:dyDescent="0.3">
      <c r="A17" s="122"/>
      <c r="B17" s="824" t="s">
        <v>364</v>
      </c>
      <c r="C17" s="824"/>
      <c r="D17" s="824"/>
      <c r="E17" s="824"/>
      <c r="F17" s="824"/>
      <c r="G17" s="824"/>
      <c r="H17" s="824"/>
      <c r="I17" s="824"/>
      <c r="J17" s="824"/>
      <c r="K17" s="824"/>
      <c r="L17" s="824"/>
      <c r="M17" s="824"/>
      <c r="N17" s="824"/>
      <c r="O17" s="122"/>
    </row>
    <row r="18" spans="1:15" x14ac:dyDescent="0.2">
      <c r="A18" s="22"/>
      <c r="B18" s="22"/>
      <c r="D18" s="22"/>
      <c r="E18" s="22"/>
      <c r="F18" s="22"/>
      <c r="H18" s="22"/>
      <c r="I18" s="22"/>
      <c r="J18" s="22"/>
      <c r="K18" s="22"/>
      <c r="L18" s="22"/>
      <c r="M18" s="22"/>
      <c r="N18" s="22"/>
      <c r="O18" s="22"/>
    </row>
    <row r="19" spans="1:15" ht="54.95" customHeight="1" x14ac:dyDescent="0.2">
      <c r="A19" s="479"/>
      <c r="B19" s="840" t="s">
        <v>686</v>
      </c>
      <c r="C19" s="840"/>
      <c r="D19" s="840"/>
      <c r="E19" s="840"/>
      <c r="F19" s="840"/>
      <c r="G19" s="840"/>
      <c r="H19" s="840"/>
      <c r="I19" s="840"/>
      <c r="J19" s="840"/>
      <c r="K19" s="840"/>
      <c r="L19" s="840"/>
      <c r="M19" s="561"/>
      <c r="N19" s="561"/>
      <c r="O19" s="479"/>
    </row>
    <row r="20" spans="1:15" x14ac:dyDescent="0.2">
      <c r="A20" s="479"/>
      <c r="B20" s="479"/>
      <c r="C20" s="553"/>
      <c r="D20" s="479"/>
      <c r="E20" s="479"/>
      <c r="F20" s="479"/>
      <c r="G20" s="553"/>
      <c r="H20" s="479"/>
      <c r="I20" s="479"/>
      <c r="J20" s="479"/>
      <c r="K20" s="479"/>
      <c r="L20" s="479"/>
      <c r="M20" s="479"/>
      <c r="N20" s="479"/>
      <c r="O20" s="479"/>
    </row>
    <row r="21" spans="1:15" ht="39.950000000000003" customHeight="1" x14ac:dyDescent="0.2">
      <c r="A21" s="22"/>
      <c r="B21" s="845" t="s">
        <v>501</v>
      </c>
      <c r="C21" s="845"/>
      <c r="D21" s="845"/>
      <c r="E21" s="845"/>
      <c r="F21" s="22"/>
      <c r="G21" s="845" t="s">
        <v>497</v>
      </c>
      <c r="H21" s="845"/>
      <c r="I21" s="845"/>
      <c r="J21" s="845"/>
      <c r="K21" s="845"/>
      <c r="L21" s="845"/>
      <c r="M21" s="845"/>
      <c r="N21" s="845"/>
      <c r="O21" s="22"/>
    </row>
    <row r="22" spans="1:15" ht="9.9499999999999993" customHeight="1" x14ac:dyDescent="0.2">
      <c r="A22" s="22"/>
      <c r="B22" s="845"/>
      <c r="C22" s="845"/>
      <c r="D22" s="845"/>
      <c r="E22" s="845"/>
      <c r="F22" s="22"/>
      <c r="H22" s="22"/>
      <c r="I22" s="22"/>
      <c r="J22" s="22"/>
      <c r="K22" s="22"/>
      <c r="L22" s="22"/>
      <c r="M22" s="22"/>
      <c r="N22" s="22"/>
      <c r="O22" s="22"/>
    </row>
    <row r="23" spans="1:15" ht="12" customHeight="1" x14ac:dyDescent="0.2">
      <c r="A23" s="22"/>
      <c r="B23" s="845"/>
      <c r="C23" s="845"/>
      <c r="D23" s="845"/>
      <c r="E23" s="845"/>
      <c r="F23" s="22"/>
      <c r="G23" s="387"/>
      <c r="H23" s="837" t="s">
        <v>258</v>
      </c>
      <c r="I23" s="837"/>
      <c r="J23" s="837"/>
      <c r="K23" s="837"/>
      <c r="L23" s="837"/>
      <c r="M23" s="837"/>
      <c r="N23" s="837"/>
      <c r="O23" s="22"/>
    </row>
    <row r="24" spans="1:15" ht="5.0999999999999996" customHeight="1" x14ac:dyDescent="0.2">
      <c r="A24" s="22"/>
      <c r="B24" s="845"/>
      <c r="C24" s="845"/>
      <c r="D24" s="845"/>
      <c r="E24" s="845"/>
      <c r="F24" s="22"/>
      <c r="H24" s="22"/>
      <c r="I24" s="22"/>
      <c r="J24" s="22"/>
      <c r="K24" s="22"/>
      <c r="L24" s="22"/>
      <c r="M24" s="22"/>
      <c r="N24" s="22"/>
      <c r="O24" s="22"/>
    </row>
    <row r="25" spans="1:15" ht="12" customHeight="1" x14ac:dyDescent="0.2">
      <c r="A25" s="386"/>
      <c r="B25" s="845"/>
      <c r="C25" s="845"/>
      <c r="D25" s="845"/>
      <c r="E25" s="845"/>
      <c r="F25" s="386"/>
      <c r="G25" s="388"/>
      <c r="H25" s="837" t="s">
        <v>256</v>
      </c>
      <c r="I25" s="837"/>
      <c r="J25" s="837"/>
      <c r="K25" s="837"/>
      <c r="L25" s="837"/>
      <c r="M25" s="837"/>
      <c r="N25" s="837"/>
      <c r="O25" s="386"/>
    </row>
    <row r="26" spans="1:15" ht="5.0999999999999996" customHeight="1" x14ac:dyDescent="0.2">
      <c r="A26" s="386"/>
      <c r="B26" s="845"/>
      <c r="C26" s="845"/>
      <c r="D26" s="845"/>
      <c r="E26" s="845"/>
      <c r="F26" s="386"/>
      <c r="G26" s="385"/>
      <c r="H26" s="386"/>
      <c r="I26" s="386"/>
      <c r="J26" s="386"/>
      <c r="K26" s="386"/>
      <c r="L26" s="386"/>
      <c r="M26" s="386"/>
      <c r="N26" s="386"/>
      <c r="O26" s="386"/>
    </row>
    <row r="27" spans="1:15" ht="12" customHeight="1" x14ac:dyDescent="0.2">
      <c r="A27" s="22"/>
      <c r="B27" s="845"/>
      <c r="C27" s="845"/>
      <c r="D27" s="845"/>
      <c r="E27" s="845"/>
      <c r="F27" s="22"/>
      <c r="G27" s="389"/>
      <c r="H27" s="837" t="s">
        <v>257</v>
      </c>
      <c r="I27" s="837"/>
      <c r="J27" s="837"/>
      <c r="K27" s="837"/>
      <c r="L27" s="837"/>
      <c r="M27" s="837"/>
      <c r="N27" s="837"/>
      <c r="O27" s="22"/>
    </row>
    <row r="28" spans="1:15" ht="5.0999999999999996" customHeight="1" x14ac:dyDescent="0.2">
      <c r="A28" s="22"/>
      <c r="B28" s="845"/>
      <c r="C28" s="845"/>
      <c r="D28" s="845"/>
      <c r="E28" s="845"/>
      <c r="F28" s="22"/>
      <c r="H28" s="22"/>
      <c r="I28" s="22"/>
      <c r="J28" s="22"/>
      <c r="K28" s="22"/>
      <c r="L28" s="22"/>
      <c r="M28" s="22"/>
      <c r="N28" s="22"/>
      <c r="O28" s="22"/>
    </row>
    <row r="29" spans="1:15" ht="12" customHeight="1" x14ac:dyDescent="0.2">
      <c r="A29" s="22"/>
      <c r="B29" s="845"/>
      <c r="C29" s="845"/>
      <c r="D29" s="845"/>
      <c r="E29" s="845"/>
      <c r="F29" s="22"/>
      <c r="G29" s="390"/>
      <c r="H29" s="837" t="s">
        <v>259</v>
      </c>
      <c r="I29" s="837"/>
      <c r="J29" s="837"/>
      <c r="K29" s="837"/>
      <c r="L29" s="837"/>
      <c r="M29" s="837"/>
      <c r="N29" s="837"/>
      <c r="O29" s="22"/>
    </row>
    <row r="30" spans="1:15" ht="20.100000000000001" customHeight="1" x14ac:dyDescent="0.2">
      <c r="A30" s="22"/>
      <c r="B30" s="845"/>
      <c r="C30" s="845"/>
      <c r="D30" s="845"/>
      <c r="E30" s="845"/>
      <c r="F30" s="22"/>
      <c r="H30" s="22"/>
      <c r="I30" s="22"/>
      <c r="J30" s="22"/>
      <c r="K30" s="22"/>
      <c r="L30" s="22"/>
      <c r="M30" s="22"/>
      <c r="N30" s="22"/>
      <c r="O30" s="22"/>
    </row>
    <row r="31" spans="1:15" ht="20.100000000000001" customHeight="1" x14ac:dyDescent="0.2">
      <c r="A31" s="22"/>
      <c r="B31" s="22"/>
      <c r="D31" s="22"/>
      <c r="E31" s="22"/>
      <c r="F31" s="22"/>
      <c r="H31" s="22"/>
      <c r="I31" s="22"/>
      <c r="J31" s="22"/>
      <c r="K31" s="22"/>
      <c r="L31" s="22"/>
      <c r="M31" s="22"/>
      <c r="N31" s="22"/>
      <c r="O31" s="22"/>
    </row>
    <row r="32" spans="1:15" ht="14.1" customHeight="1" x14ac:dyDescent="0.2">
      <c r="A32" s="22"/>
      <c r="B32" s="841" t="s">
        <v>388</v>
      </c>
      <c r="C32" s="841"/>
      <c r="D32" s="841"/>
      <c r="E32" s="841"/>
      <c r="F32" s="841"/>
      <c r="G32" s="841"/>
      <c r="H32" s="841"/>
      <c r="I32" s="841"/>
      <c r="J32" s="841"/>
      <c r="K32" s="841"/>
      <c r="L32" s="841"/>
      <c r="M32" s="841"/>
      <c r="N32" s="841"/>
      <c r="O32" s="147"/>
    </row>
    <row r="33" spans="1:22" ht="5.0999999999999996" customHeight="1" x14ac:dyDescent="0.2">
      <c r="A33" s="22"/>
      <c r="B33" s="22"/>
      <c r="D33" s="22"/>
      <c r="E33" s="22"/>
      <c r="F33" s="22"/>
      <c r="H33" s="22"/>
      <c r="I33" s="22"/>
      <c r="J33" s="22"/>
      <c r="K33" s="22"/>
      <c r="L33" s="22"/>
      <c r="M33" s="22"/>
      <c r="N33" s="22"/>
      <c r="O33" s="22"/>
    </row>
    <row r="34" spans="1:22" ht="27.95" customHeight="1" x14ac:dyDescent="0.2">
      <c r="A34" s="122"/>
      <c r="B34" s="842" t="s">
        <v>19</v>
      </c>
      <c r="C34" s="1"/>
      <c r="D34" s="843" t="s">
        <v>16</v>
      </c>
      <c r="E34" s="843"/>
      <c r="F34" s="843"/>
      <c r="G34" s="1"/>
      <c r="H34" s="844" t="str">
        <f>AUX!A2</f>
        <v>ARS Alentejo</v>
      </c>
      <c r="I34" s="844"/>
      <c r="J34" s="844"/>
      <c r="K34" s="1"/>
      <c r="L34" s="844" t="str">
        <f>AUX!A3</f>
        <v>ULS Norte Alentejano</v>
      </c>
      <c r="M34" s="844"/>
      <c r="N34" s="844"/>
      <c r="O34" s="22"/>
    </row>
    <row r="35" spans="1:22" x14ac:dyDescent="0.2">
      <c r="A35" s="122"/>
      <c r="B35" s="842"/>
      <c r="C35" s="1"/>
      <c r="D35" s="485" t="s">
        <v>13</v>
      </c>
      <c r="E35" s="485" t="s">
        <v>14</v>
      </c>
      <c r="F35" s="485" t="s">
        <v>15</v>
      </c>
      <c r="G35" s="148"/>
      <c r="H35" s="485" t="s">
        <v>13</v>
      </c>
      <c r="I35" s="485" t="s">
        <v>14</v>
      </c>
      <c r="J35" s="485" t="s">
        <v>15</v>
      </c>
      <c r="K35" s="148"/>
      <c r="L35" s="485" t="s">
        <v>13</v>
      </c>
      <c r="M35" s="485" t="s">
        <v>14</v>
      </c>
      <c r="N35" s="485" t="s">
        <v>15</v>
      </c>
      <c r="O35" s="22"/>
      <c r="Q35" s="568" t="s">
        <v>382</v>
      </c>
      <c r="R35" s="568" t="s">
        <v>383</v>
      </c>
      <c r="S35" s="568" t="s">
        <v>384</v>
      </c>
      <c r="T35" s="568" t="s">
        <v>385</v>
      </c>
      <c r="U35" s="568" t="s">
        <v>386</v>
      </c>
      <c r="V35" s="568" t="s">
        <v>387</v>
      </c>
    </row>
    <row r="36" spans="1:22" ht="15" customHeight="1" x14ac:dyDescent="0.2">
      <c r="A36" s="262"/>
      <c r="B36" s="362" t="s">
        <v>24</v>
      </c>
      <c r="C36" s="1"/>
      <c r="D36" s="363">
        <f>AUX!B334</f>
        <v>284.10385677020207</v>
      </c>
      <c r="E36" s="363">
        <f>AUX!C334</f>
        <v>402.92245073411522</v>
      </c>
      <c r="F36" s="363">
        <f>AUX!D334</f>
        <v>179.73583153521088</v>
      </c>
      <c r="G36" s="148"/>
      <c r="H36" s="358">
        <f>AUX!E334</f>
        <v>313.89809053160957</v>
      </c>
      <c r="I36" s="358">
        <f>AUX!F334</f>
        <v>439.19597707833356</v>
      </c>
      <c r="J36" s="358">
        <f>AUX!G334</f>
        <v>200.68835285439687</v>
      </c>
      <c r="K36" s="148"/>
      <c r="L36" s="358">
        <f>IF(AUX!H334="","",AUX!H334)</f>
        <v>312.90928479114496</v>
      </c>
      <c r="M36" s="358">
        <f>IF(AUX!I334="","",AUX!I334)</f>
        <v>436.34570778472687</v>
      </c>
      <c r="N36" s="358">
        <f>IF(AUX!J334="","",AUX!J334)</f>
        <v>202.23630483500943</v>
      </c>
      <c r="O36" s="22"/>
      <c r="Q36" s="569">
        <f>AUX!L334</f>
        <v>-2</v>
      </c>
      <c r="R36" s="569">
        <f>AUX!M334</f>
        <v>-2</v>
      </c>
      <c r="S36" s="569">
        <f>AUX!N334</f>
        <v>-2</v>
      </c>
      <c r="T36" s="569">
        <f>AUX!O334</f>
        <v>1</v>
      </c>
      <c r="U36" s="569">
        <f>AUX!P334</f>
        <v>1</v>
      </c>
      <c r="V36" s="569">
        <f>AUX!Q334</f>
        <v>-1</v>
      </c>
    </row>
    <row r="37" spans="1:22" ht="15" customHeight="1" x14ac:dyDescent="0.2">
      <c r="A37" s="262"/>
      <c r="B37" s="362" t="s">
        <v>365</v>
      </c>
      <c r="C37" s="1"/>
      <c r="D37" s="363">
        <f>AUX!B335</f>
        <v>27.702251029466936</v>
      </c>
      <c r="E37" s="363">
        <f>AUX!C335</f>
        <v>42.407015892561851</v>
      </c>
      <c r="F37" s="363">
        <f>AUX!D335</f>
        <v>14.450190034124276</v>
      </c>
      <c r="G37" s="148"/>
      <c r="H37" s="358">
        <f>AUX!E335</f>
        <v>16.878978611826408</v>
      </c>
      <c r="I37" s="358">
        <f>AUX!F335</f>
        <v>24.608369891852394</v>
      </c>
      <c r="J37" s="358">
        <f>AUX!G335</f>
        <v>9.837476492310012</v>
      </c>
      <c r="K37" s="148"/>
      <c r="L37" s="358" t="str">
        <f>IF(AUX!H335="","",AUX!H335)</f>
        <v>…</v>
      </c>
      <c r="M37" s="358" t="str">
        <f>IF(AUX!I335="","",AUX!I335)</f>
        <v>…</v>
      </c>
      <c r="N37" s="358" t="str">
        <f>IF(AUX!J335="","",AUX!J335)</f>
        <v>…</v>
      </c>
      <c r="O37" s="22"/>
      <c r="Q37" s="569">
        <f>AUX!L335</f>
        <v>2</v>
      </c>
      <c r="R37" s="569">
        <f>AUX!M335</f>
        <v>2</v>
      </c>
      <c r="S37" s="569">
        <f>AUX!N335</f>
        <v>2</v>
      </c>
      <c r="T37" s="569" t="str">
        <f>AUX!O335</f>
        <v>…</v>
      </c>
      <c r="U37" s="569" t="str">
        <f>AUX!P335</f>
        <v>…</v>
      </c>
      <c r="V37" s="569" t="str">
        <f>AUX!Q335</f>
        <v>…</v>
      </c>
    </row>
    <row r="38" spans="1:22" ht="15" customHeight="1" x14ac:dyDescent="0.2">
      <c r="A38" s="262"/>
      <c r="B38" s="362" t="s">
        <v>366</v>
      </c>
      <c r="C38" s="1"/>
      <c r="D38" s="363">
        <f>AUX!B336</f>
        <v>10.717605797846375</v>
      </c>
      <c r="E38" s="363">
        <f>AUX!C336</f>
        <v>16.173674518421201</v>
      </c>
      <c r="F38" s="363">
        <f>AUX!D336</f>
        <v>5.7113909508814302</v>
      </c>
      <c r="G38" s="148"/>
      <c r="H38" s="358">
        <f>AUX!E336</f>
        <v>7.102028121596673</v>
      </c>
      <c r="I38" s="358">
        <f>AUX!F336</f>
        <v>9.9855331833843799</v>
      </c>
      <c r="J38" s="358">
        <f>AUX!G336</f>
        <v>4.3227946320156887</v>
      </c>
      <c r="K38" s="148"/>
      <c r="L38" s="358" t="str">
        <f>IF(AUX!H336="","",AUX!H336)</f>
        <v>…</v>
      </c>
      <c r="M38" s="358" t="str">
        <f>IF(AUX!I336="","",AUX!I336)</f>
        <v>…</v>
      </c>
      <c r="N38" s="358" t="str">
        <f>IF(AUX!J336="","",AUX!J336)</f>
        <v>…</v>
      </c>
      <c r="O38" s="22"/>
      <c r="Q38" s="569">
        <f>AUX!L336</f>
        <v>2</v>
      </c>
      <c r="R38" s="569">
        <f>AUX!M336</f>
        <v>2</v>
      </c>
      <c r="S38" s="569">
        <f>AUX!N336</f>
        <v>1</v>
      </c>
      <c r="T38" s="569" t="str">
        <f>AUX!O336</f>
        <v>…</v>
      </c>
      <c r="U38" s="569" t="str">
        <f>AUX!P336</f>
        <v>…</v>
      </c>
      <c r="V38" s="569" t="str">
        <f>AUX!Q336</f>
        <v>…</v>
      </c>
    </row>
    <row r="39" spans="1:22" ht="15" customHeight="1" x14ac:dyDescent="0.2">
      <c r="A39" s="262"/>
      <c r="B39" s="355" t="s">
        <v>29</v>
      </c>
      <c r="C39" s="1"/>
      <c r="D39" s="361">
        <f>AUX!B337</f>
        <v>0.83980520589189278</v>
      </c>
      <c r="E39" s="361">
        <f>AUX!C337</f>
        <v>1.4090765869753989</v>
      </c>
      <c r="F39" s="361">
        <f>AUX!D337</f>
        <v>0.33343658582249519</v>
      </c>
      <c r="G39" s="148"/>
      <c r="H39" s="358">
        <f>AUX!E337</f>
        <v>0.86068093429181347</v>
      </c>
      <c r="I39" s="358">
        <f>AUX!F337</f>
        <v>1.4359956298616152</v>
      </c>
      <c r="J39" s="358">
        <f>AUX!G337</f>
        <v>0.32289638878454208</v>
      </c>
      <c r="K39" s="148"/>
      <c r="L39" s="358">
        <f>IF(AUX!H337="","",AUX!H337)</f>
        <v>0.99258386030238566</v>
      </c>
      <c r="M39" s="358">
        <f>IF(AUX!I337="","",AUX!I337)</f>
        <v>2.065329031937722</v>
      </c>
      <c r="N39" s="358">
        <f>IF(AUX!J337="","",AUX!J337)</f>
        <v>0</v>
      </c>
      <c r="O39" s="22"/>
      <c r="Q39" s="569">
        <f>AUX!L337</f>
        <v>-1</v>
      </c>
      <c r="R39" s="569">
        <f>AUX!M337</f>
        <v>-1</v>
      </c>
      <c r="S39" s="569">
        <f>AUX!N337</f>
        <v>1</v>
      </c>
      <c r="T39" s="569">
        <f>AUX!O337</f>
        <v>-1</v>
      </c>
      <c r="U39" s="569">
        <f>AUX!P337</f>
        <v>-1</v>
      </c>
      <c r="V39" s="569">
        <f>AUX!Q337</f>
        <v>1</v>
      </c>
    </row>
    <row r="40" spans="1:22" ht="15" customHeight="1" x14ac:dyDescent="0.2">
      <c r="A40" s="262"/>
      <c r="B40" s="355" t="s">
        <v>69</v>
      </c>
      <c r="C40" s="1"/>
      <c r="D40" s="361">
        <f>AUX!B338</f>
        <v>5.657681956941552</v>
      </c>
      <c r="E40" s="361">
        <f>AUX!C338</f>
        <v>9.0995156659545007</v>
      </c>
      <c r="F40" s="361">
        <f>AUX!D338</f>
        <v>2.4406525475545893</v>
      </c>
      <c r="G40" s="148"/>
      <c r="H40" s="358">
        <f>AUX!E338</f>
        <v>2.733913401263413</v>
      </c>
      <c r="I40" s="358">
        <f>AUX!F338</f>
        <v>4.5144754901784685</v>
      </c>
      <c r="J40" s="358">
        <f>AUX!G338</f>
        <v>0.94752238911847886</v>
      </c>
      <c r="K40" s="148"/>
      <c r="L40" s="358">
        <f>IF(AUX!H338="","",AUX!H338)</f>
        <v>3.474636102280181</v>
      </c>
      <c r="M40" s="358">
        <f>IF(AUX!I338="","",AUX!I338)</f>
        <v>5.8032238889671266</v>
      </c>
      <c r="N40" s="358">
        <f>IF(AUX!J338="","",AUX!J338)</f>
        <v>1.2256336676707031</v>
      </c>
      <c r="O40" s="22"/>
      <c r="Q40" s="569">
        <f>AUX!L338</f>
        <v>2</v>
      </c>
      <c r="R40" s="569">
        <f>AUX!M338</f>
        <v>2</v>
      </c>
      <c r="S40" s="569">
        <f>AUX!N338</f>
        <v>2</v>
      </c>
      <c r="T40" s="569">
        <f>AUX!O338</f>
        <v>-1</v>
      </c>
      <c r="U40" s="569">
        <f>AUX!P338</f>
        <v>-1</v>
      </c>
      <c r="V40" s="569">
        <f>AUX!Q338</f>
        <v>-1</v>
      </c>
    </row>
    <row r="41" spans="1:22" ht="15" customHeight="1" x14ac:dyDescent="0.2">
      <c r="A41" s="262"/>
      <c r="B41" s="362" t="s">
        <v>23</v>
      </c>
      <c r="C41" s="1"/>
      <c r="D41" s="363">
        <f>AUX!B339</f>
        <v>106.06309147885354</v>
      </c>
      <c r="E41" s="363">
        <f>AUX!C339</f>
        <v>143.6190932064882</v>
      </c>
      <c r="F41" s="363">
        <f>AUX!D339</f>
        <v>73.798406535861346</v>
      </c>
      <c r="G41" s="148"/>
      <c r="H41" s="358">
        <f>AUX!E339</f>
        <v>105.82491754454962</v>
      </c>
      <c r="I41" s="358">
        <f>AUX!F339</f>
        <v>142.64696320889598</v>
      </c>
      <c r="J41" s="358">
        <f>AUX!G339</f>
        <v>73.990070458862846</v>
      </c>
      <c r="K41" s="148"/>
      <c r="L41" s="358" t="str">
        <f>IF(AUX!H339="","",AUX!H339)</f>
        <v>…</v>
      </c>
      <c r="M41" s="358" t="str">
        <f>IF(AUX!I339="","",AUX!I339)</f>
        <v>…</v>
      </c>
      <c r="N41" s="358" t="str">
        <f>IF(AUX!J339="","",AUX!J339)</f>
        <v>…</v>
      </c>
      <c r="O41" s="22"/>
      <c r="Q41" s="569">
        <f>AUX!L339</f>
        <v>1</v>
      </c>
      <c r="R41" s="569">
        <f>AUX!M339</f>
        <v>1</v>
      </c>
      <c r="S41" s="569">
        <f>AUX!N339</f>
        <v>-1</v>
      </c>
      <c r="T41" s="569" t="str">
        <f>AUX!O339</f>
        <v>…</v>
      </c>
      <c r="U41" s="569" t="str">
        <f>AUX!P339</f>
        <v>…</v>
      </c>
      <c r="V41" s="569" t="str">
        <f>AUX!Q339</f>
        <v>…</v>
      </c>
    </row>
    <row r="42" spans="1:22" ht="15" customHeight="1" x14ac:dyDescent="0.2">
      <c r="A42" s="262"/>
      <c r="B42" s="356" t="s">
        <v>367</v>
      </c>
      <c r="C42" s="1"/>
      <c r="D42" s="359">
        <f>AUX!B340</f>
        <v>4.6729678815660165</v>
      </c>
      <c r="E42" s="359">
        <f>AUX!C340</f>
        <v>8.8120863420453279</v>
      </c>
      <c r="F42" s="359">
        <f>AUX!D340</f>
        <v>0.97118566540071494</v>
      </c>
      <c r="G42" s="148"/>
      <c r="H42" s="358">
        <f>AUX!E340</f>
        <v>5.0549016928754185</v>
      </c>
      <c r="I42" s="358">
        <f>AUX!F340</f>
        <v>8.9077366732444663</v>
      </c>
      <c r="J42" s="358">
        <f>AUX!G340</f>
        <v>1.5736250320240712</v>
      </c>
      <c r="K42" s="148"/>
      <c r="L42" s="358">
        <f>IF(AUX!H340="","",AUX!H340)</f>
        <v>5.9075282585620759</v>
      </c>
      <c r="M42" s="358">
        <f>IF(AUX!I340="","",AUX!I340)</f>
        <v>10.505983214565724</v>
      </c>
      <c r="N42" s="358">
        <f>IF(AUX!J340="","",AUX!J340)</f>
        <v>1.8054685805507376</v>
      </c>
      <c r="O42" s="22"/>
      <c r="Q42" s="569">
        <f>AUX!L340</f>
        <v>-1</v>
      </c>
      <c r="R42" s="569">
        <f>AUX!M340</f>
        <v>-1</v>
      </c>
      <c r="S42" s="569">
        <f>AUX!N340</f>
        <v>-1</v>
      </c>
      <c r="T42" s="569">
        <f>AUX!O340</f>
        <v>-1</v>
      </c>
      <c r="U42" s="569">
        <f>AUX!P340</f>
        <v>-1</v>
      </c>
      <c r="V42" s="569">
        <f>AUX!Q340</f>
        <v>-1</v>
      </c>
    </row>
    <row r="43" spans="1:22" ht="15" customHeight="1" x14ac:dyDescent="0.2">
      <c r="A43" s="262"/>
      <c r="B43" s="356" t="s">
        <v>368</v>
      </c>
      <c r="C43" s="1"/>
      <c r="D43" s="359">
        <f>AUX!B341</f>
        <v>37.856796207627291</v>
      </c>
      <c r="E43" s="359">
        <f>AUX!C341</f>
        <v>55.354491121002496</v>
      </c>
      <c r="F43" s="359">
        <f>AUX!D341</f>
        <v>22.742459571749947</v>
      </c>
      <c r="G43" s="148"/>
      <c r="H43" s="358">
        <f>AUX!E341</f>
        <v>37.140608072666183</v>
      </c>
      <c r="I43" s="358">
        <f>AUX!F341</f>
        <v>54.994374596141903</v>
      </c>
      <c r="J43" s="358">
        <f>AUX!G341</f>
        <v>21.4731488278683</v>
      </c>
      <c r="K43" s="148"/>
      <c r="L43" s="358" t="str">
        <f>IF(AUX!H341="","",AUX!H341)</f>
        <v>…</v>
      </c>
      <c r="M43" s="358" t="str">
        <f>IF(AUX!I341="","",AUX!I341)</f>
        <v>…</v>
      </c>
      <c r="N43" s="358" t="str">
        <f>IF(AUX!J341="","",AUX!J341)</f>
        <v>…</v>
      </c>
      <c r="O43" s="22"/>
      <c r="Q43" s="569">
        <f>AUX!L341</f>
        <v>1</v>
      </c>
      <c r="R43" s="569">
        <f>AUX!M341</f>
        <v>1</v>
      </c>
      <c r="S43" s="569">
        <f>AUX!N341</f>
        <v>1</v>
      </c>
      <c r="T43" s="569" t="str">
        <f>AUX!O341</f>
        <v>…</v>
      </c>
      <c r="U43" s="569" t="str">
        <f>AUX!P341</f>
        <v>…</v>
      </c>
      <c r="V43" s="569" t="str">
        <f>AUX!Q341</f>
        <v>…</v>
      </c>
    </row>
    <row r="44" spans="1:22" ht="15" customHeight="1" x14ac:dyDescent="0.2">
      <c r="A44" s="262"/>
      <c r="B44" s="355" t="s">
        <v>185</v>
      </c>
      <c r="C44" s="1"/>
      <c r="D44" s="361">
        <f>AUX!B342</f>
        <v>3.2532612269924215</v>
      </c>
      <c r="E44" s="361">
        <f>AUX!C342</f>
        <v>6.3729445564508751</v>
      </c>
      <c r="F44" s="361">
        <f>AUX!D342</f>
        <v>0.48341407161825539</v>
      </c>
      <c r="G44" s="148"/>
      <c r="H44" s="358">
        <f>AUX!E342</f>
        <v>2.0589617432034513</v>
      </c>
      <c r="I44" s="358">
        <f>AUX!F342</f>
        <v>4.1131058945932581</v>
      </c>
      <c r="J44" s="358">
        <f>AUX!G342</f>
        <v>0.11628988743138897</v>
      </c>
      <c r="K44" s="148"/>
      <c r="L44" s="358">
        <f>IF(AUX!H342="","",AUX!H342)</f>
        <v>1.2836675836187323</v>
      </c>
      <c r="M44" s="358">
        <f>IF(AUX!I342="","",AUX!I342)</f>
        <v>2.7466875613639585</v>
      </c>
      <c r="N44" s="358">
        <f>IF(AUX!J342="","",AUX!J342)</f>
        <v>0</v>
      </c>
      <c r="O44" s="22"/>
      <c r="Q44" s="569">
        <f>AUX!L342</f>
        <v>2</v>
      </c>
      <c r="R44" s="569">
        <f>AUX!M342</f>
        <v>2</v>
      </c>
      <c r="S44" s="569">
        <f>AUX!N342</f>
        <v>1</v>
      </c>
      <c r="T44" s="569">
        <f>AUX!O342</f>
        <v>1</v>
      </c>
      <c r="U44" s="569">
        <f>AUX!P342</f>
        <v>1</v>
      </c>
      <c r="V44" s="569">
        <f>AUX!Q342</f>
        <v>1</v>
      </c>
    </row>
    <row r="45" spans="1:22" ht="15" customHeight="1" x14ac:dyDescent="0.2">
      <c r="A45" s="262"/>
      <c r="B45" s="355" t="s">
        <v>186</v>
      </c>
      <c r="C45" s="1"/>
      <c r="D45" s="361">
        <f>AUX!B343</f>
        <v>9.7548446497461825</v>
      </c>
      <c r="E45" s="361">
        <f>AUX!C343</f>
        <v>14.000953119314378</v>
      </c>
      <c r="F45" s="361">
        <f>AUX!D343</f>
        <v>6.0981394210288338</v>
      </c>
      <c r="G45" s="148"/>
      <c r="H45" s="358">
        <f>AUX!E343</f>
        <v>8.2453779343950959</v>
      </c>
      <c r="I45" s="358">
        <f>AUX!F343</f>
        <v>11.859662725569383</v>
      </c>
      <c r="J45" s="358">
        <f>AUX!G343</f>
        <v>5.0899060050019864</v>
      </c>
      <c r="K45" s="148"/>
      <c r="L45" s="358" t="str">
        <f>IF(AUX!H343="","",AUX!H343)</f>
        <v>…</v>
      </c>
      <c r="M45" s="358" t="str">
        <f>IF(AUX!I343="","",AUX!I343)</f>
        <v>…</v>
      </c>
      <c r="N45" s="358" t="str">
        <f>IF(AUX!J343="","",AUX!J343)</f>
        <v>…</v>
      </c>
      <c r="O45" s="22"/>
      <c r="Q45" s="569">
        <f>AUX!L343</f>
        <v>2</v>
      </c>
      <c r="R45" s="569">
        <f>AUX!M343</f>
        <v>1</v>
      </c>
      <c r="S45" s="569">
        <f>AUX!N343</f>
        <v>1</v>
      </c>
      <c r="T45" s="569" t="str">
        <f>AUX!O343</f>
        <v>…</v>
      </c>
      <c r="U45" s="569" t="str">
        <f>AUX!P343</f>
        <v>…</v>
      </c>
      <c r="V45" s="569" t="str">
        <f>AUX!Q343</f>
        <v>…</v>
      </c>
    </row>
    <row r="46" spans="1:22" ht="15" customHeight="1" x14ac:dyDescent="0.2">
      <c r="A46" s="262"/>
      <c r="B46" s="355" t="s">
        <v>369</v>
      </c>
      <c r="C46" s="1"/>
      <c r="D46" s="361">
        <f>AUX!B344</f>
        <v>13.317334277188877</v>
      </c>
      <c r="E46" s="361">
        <f>AUX!C344</f>
        <v>18.229011089740023</v>
      </c>
      <c r="F46" s="361">
        <f>AUX!D344</f>
        <v>9.1620552449256039</v>
      </c>
      <c r="G46" s="148"/>
      <c r="H46" s="358">
        <f>AUX!E344</f>
        <v>16.096155289775318</v>
      </c>
      <c r="I46" s="358">
        <f>AUX!F344</f>
        <v>23.300512270745312</v>
      </c>
      <c r="J46" s="358">
        <f>AUX!G344</f>
        <v>9.9322988300773876</v>
      </c>
      <c r="K46" s="148"/>
      <c r="L46" s="358" t="str">
        <f>IF(AUX!H344="","",AUX!H344)</f>
        <v>…</v>
      </c>
      <c r="M46" s="358" t="str">
        <f>IF(AUX!I344="","",AUX!I344)</f>
        <v>…</v>
      </c>
      <c r="N46" s="358" t="str">
        <f>IF(AUX!J344="","",AUX!J344)</f>
        <v>…</v>
      </c>
      <c r="O46" s="22"/>
      <c r="Q46" s="569">
        <f>AUX!L344</f>
        <v>-2</v>
      </c>
      <c r="R46" s="569">
        <f>AUX!M344</f>
        <v>-2</v>
      </c>
      <c r="S46" s="569">
        <f>AUX!N344</f>
        <v>-1</v>
      </c>
      <c r="T46" s="569" t="str">
        <f>AUX!O344</f>
        <v>…</v>
      </c>
      <c r="U46" s="569" t="str">
        <f>AUX!P344</f>
        <v>…</v>
      </c>
      <c r="V46" s="569" t="str">
        <f>AUX!Q344</f>
        <v>…</v>
      </c>
    </row>
    <row r="47" spans="1:22" ht="15" customHeight="1" x14ac:dyDescent="0.2">
      <c r="A47" s="262"/>
      <c r="B47" s="355" t="s">
        <v>187</v>
      </c>
      <c r="C47" s="1"/>
      <c r="D47" s="361">
        <f>AUX!B345</f>
        <v>5.1528553492082523</v>
      </c>
      <c r="E47" s="361">
        <f>AUX!C345</f>
        <v>7.0570646063707576</v>
      </c>
      <c r="F47" s="361">
        <f>AUX!D345</f>
        <v>3.5028532190059951</v>
      </c>
      <c r="G47" s="148"/>
      <c r="H47" s="358">
        <f>AUX!E345</f>
        <v>5.7277671221919046</v>
      </c>
      <c r="I47" s="358">
        <f>AUX!F345</f>
        <v>8.4861038240374</v>
      </c>
      <c r="J47" s="358">
        <f>AUX!G345</f>
        <v>3.327486811396561</v>
      </c>
      <c r="K47" s="148"/>
      <c r="L47" s="358">
        <f>IF(AUX!H345="","",AUX!H345)</f>
        <v>5.248054156650463</v>
      </c>
      <c r="M47" s="358">
        <f>IF(AUX!I345="","",AUX!I345)</f>
        <v>7.8698911691826838</v>
      </c>
      <c r="N47" s="358">
        <f>IF(AUX!J345="","",AUX!J345)</f>
        <v>3.0367324560902866</v>
      </c>
      <c r="O47" s="22"/>
      <c r="Q47" s="569">
        <f>AUX!L345</f>
        <v>-1</v>
      </c>
      <c r="R47" s="569">
        <f>AUX!M345</f>
        <v>-1</v>
      </c>
      <c r="S47" s="569">
        <f>AUX!N345</f>
        <v>1</v>
      </c>
      <c r="T47" s="569">
        <f>AUX!O345</f>
        <v>1</v>
      </c>
      <c r="U47" s="569">
        <f>AUX!P345</f>
        <v>1</v>
      </c>
      <c r="V47" s="569">
        <f>AUX!Q345</f>
        <v>1</v>
      </c>
    </row>
    <row r="48" spans="1:22" ht="15" customHeight="1" x14ac:dyDescent="0.2">
      <c r="A48" s="262"/>
      <c r="B48" s="356" t="s">
        <v>370</v>
      </c>
      <c r="C48" s="1"/>
      <c r="D48" s="359">
        <f>AUX!B346</f>
        <v>21.761429640313267</v>
      </c>
      <c r="E48" s="359">
        <f>AUX!C346</f>
        <v>38.686100360002548</v>
      </c>
      <c r="F48" s="359">
        <f>AUX!D346</f>
        <v>7.0875249327561827</v>
      </c>
      <c r="G48" s="148"/>
      <c r="H48" s="358">
        <f>AUX!E346</f>
        <v>21.066333420192585</v>
      </c>
      <c r="I48" s="358">
        <f>AUX!F346</f>
        <v>39.471983183947408</v>
      </c>
      <c r="J48" s="358">
        <f>AUX!G346</f>
        <v>4.7840412628724271</v>
      </c>
      <c r="K48" s="148"/>
      <c r="L48" s="358" t="str">
        <f>IF(AUX!H346="","",AUX!H346)</f>
        <v>…</v>
      </c>
      <c r="M48" s="358" t="str">
        <f>IF(AUX!I346="","",AUX!I346)</f>
        <v>…</v>
      </c>
      <c r="N48" s="358" t="str">
        <f>IF(AUX!J346="","",AUX!J346)</f>
        <v>…</v>
      </c>
      <c r="O48" s="22"/>
      <c r="Q48" s="569">
        <f>AUX!L346</f>
        <v>1</v>
      </c>
      <c r="R48" s="569">
        <f>AUX!M346</f>
        <v>-1</v>
      </c>
      <c r="S48" s="569">
        <f>AUX!N346</f>
        <v>2</v>
      </c>
      <c r="T48" s="569" t="str">
        <f>AUX!O346</f>
        <v>…</v>
      </c>
      <c r="U48" s="569" t="str">
        <f>AUX!P346</f>
        <v>…</v>
      </c>
      <c r="V48" s="569" t="str">
        <f>AUX!Q346</f>
        <v>…</v>
      </c>
    </row>
    <row r="49" spans="1:22" ht="15" customHeight="1" x14ac:dyDescent="0.2">
      <c r="A49" s="262"/>
      <c r="B49" s="355" t="s">
        <v>188</v>
      </c>
      <c r="C49" s="1"/>
      <c r="D49" s="361">
        <f>AUX!B347</f>
        <v>18.982449372305222</v>
      </c>
      <c r="E49" s="361">
        <f>AUX!C347</f>
        <v>33.228092566603358</v>
      </c>
      <c r="F49" s="361">
        <f>AUX!D347</f>
        <v>6.6755188563378187</v>
      </c>
      <c r="G49" s="148"/>
      <c r="H49" s="358">
        <f>AUX!E347</f>
        <v>18.111139642979662</v>
      </c>
      <c r="I49" s="358">
        <f>AUX!F347</f>
        <v>33.523504830072113</v>
      </c>
      <c r="J49" s="358">
        <f>AUX!G347</f>
        <v>4.5260593009712045</v>
      </c>
      <c r="K49" s="148"/>
      <c r="L49" s="358" t="str">
        <f>IF(AUX!H347="","",AUX!H347)</f>
        <v>…</v>
      </c>
      <c r="M49" s="358" t="str">
        <f>IF(AUX!I347="","",AUX!I347)</f>
        <v>…</v>
      </c>
      <c r="N49" s="358" t="str">
        <f>IF(AUX!J347="","",AUX!J347)</f>
        <v>…</v>
      </c>
      <c r="O49" s="22"/>
      <c r="Q49" s="569">
        <f>AUX!L347</f>
        <v>1</v>
      </c>
      <c r="R49" s="569">
        <f>AUX!M347</f>
        <v>-1</v>
      </c>
      <c r="S49" s="569">
        <f>AUX!N347</f>
        <v>2</v>
      </c>
      <c r="T49" s="569" t="str">
        <f>AUX!O347</f>
        <v>…</v>
      </c>
      <c r="U49" s="569" t="str">
        <f>AUX!P347</f>
        <v>…</v>
      </c>
      <c r="V49" s="569" t="str">
        <f>AUX!Q347</f>
        <v>…</v>
      </c>
    </row>
    <row r="50" spans="1:22" ht="15" customHeight="1" x14ac:dyDescent="0.2">
      <c r="A50" s="262"/>
      <c r="B50" s="356" t="s">
        <v>371</v>
      </c>
      <c r="C50" s="1"/>
      <c r="D50" s="359">
        <f>AUX!B348</f>
        <v>10.302076821187823</v>
      </c>
      <c r="E50" s="359">
        <f>AUX!C348</f>
        <v>2.7733240308893761</v>
      </c>
      <c r="F50" s="359">
        <f>AUX!D348</f>
        <v>17.00299969920458</v>
      </c>
      <c r="G50" s="148"/>
      <c r="H50" s="358">
        <f>AUX!E348</f>
        <v>10.245153730076057</v>
      </c>
      <c r="I50" s="358">
        <f>AUX!F348</f>
        <v>3.116829282219959</v>
      </c>
      <c r="J50" s="358">
        <f>AUX!G348</f>
        <v>16.961011176351054</v>
      </c>
      <c r="K50" s="148"/>
      <c r="L50" s="358" t="str">
        <f>IF(AUX!H348="","",AUX!H348)</f>
        <v>…</v>
      </c>
      <c r="M50" s="358" t="str">
        <f>IF(AUX!I348="","",AUX!I348)</f>
        <v>…</v>
      </c>
      <c r="N50" s="358" t="str">
        <f>IF(AUX!J348="","",AUX!J348)</f>
        <v>…</v>
      </c>
      <c r="O50" s="22"/>
      <c r="Q50" s="569">
        <f>AUX!L348</f>
        <v>1</v>
      </c>
      <c r="R50" s="569">
        <f>AUX!M348</f>
        <v>-1</v>
      </c>
      <c r="S50" s="569">
        <f>AUX!N348</f>
        <v>1</v>
      </c>
      <c r="T50" s="569" t="str">
        <f>AUX!O348</f>
        <v>…</v>
      </c>
      <c r="U50" s="569" t="str">
        <f>AUX!P348</f>
        <v>…</v>
      </c>
      <c r="V50" s="569" t="str">
        <f>AUX!Q348</f>
        <v>…</v>
      </c>
    </row>
    <row r="51" spans="1:22" ht="15" customHeight="1" x14ac:dyDescent="0.2">
      <c r="A51" s="477"/>
      <c r="B51" s="355" t="s">
        <v>372</v>
      </c>
      <c r="C51" s="1"/>
      <c r="D51" s="587" t="s">
        <v>282</v>
      </c>
      <c r="E51" s="587" t="s">
        <v>282</v>
      </c>
      <c r="F51" s="361">
        <f>AUX!D349</f>
        <v>15.347011518209854</v>
      </c>
      <c r="G51" s="148"/>
      <c r="H51" s="587" t="s">
        <v>282</v>
      </c>
      <c r="I51" s="587" t="s">
        <v>282</v>
      </c>
      <c r="J51" s="358">
        <f>AUX!G349</f>
        <v>15.031332883707824</v>
      </c>
      <c r="K51" s="148"/>
      <c r="L51" s="587" t="s">
        <v>282</v>
      </c>
      <c r="M51" s="587" t="s">
        <v>282</v>
      </c>
      <c r="N51" s="358">
        <f>IF(AUX!J349="","",AUX!J349)</f>
        <v>17.659712512119739</v>
      </c>
      <c r="O51" s="479"/>
      <c r="Q51" s="569">
        <f>AUX!L349</f>
        <v>0</v>
      </c>
      <c r="R51" s="569">
        <f>AUX!M349</f>
        <v>0</v>
      </c>
      <c r="S51" s="569">
        <f>AUX!N349</f>
        <v>1</v>
      </c>
      <c r="T51" s="569" t="e">
        <f>AUX!O349</f>
        <v>#VALUE!</v>
      </c>
      <c r="U51" s="569" t="e">
        <f>AUX!P349</f>
        <v>#VALUE!</v>
      </c>
      <c r="V51" s="569">
        <f>AUX!Q349</f>
        <v>-1</v>
      </c>
    </row>
    <row r="52" spans="1:22" ht="15" customHeight="1" x14ac:dyDescent="0.2">
      <c r="A52" s="262"/>
      <c r="B52" s="356" t="s">
        <v>373</v>
      </c>
      <c r="C52" s="1"/>
      <c r="D52" s="359">
        <f>AUX!B350</f>
        <v>12.440466707834362</v>
      </c>
      <c r="E52" s="359">
        <f>AUX!C350</f>
        <v>14.027945777333093</v>
      </c>
      <c r="F52" s="359">
        <f>AUX!D350</f>
        <v>11.279098647188931</v>
      </c>
      <c r="G52" s="148"/>
      <c r="H52" s="358">
        <f>AUX!E350</f>
        <v>13.638569620876281</v>
      </c>
      <c r="I52" s="358">
        <f>AUX!F350</f>
        <v>14.514557836212344</v>
      </c>
      <c r="J52" s="358">
        <f>AUX!G350</f>
        <v>13.186570844747669</v>
      </c>
      <c r="K52" s="148"/>
      <c r="L52" s="358" t="str">
        <f>IF(AUX!H350="","",AUX!H350)</f>
        <v>…</v>
      </c>
      <c r="M52" s="358" t="str">
        <f>IF(AUX!I350="","",AUX!I350)</f>
        <v>…</v>
      </c>
      <c r="N52" s="358" t="str">
        <f>IF(AUX!J350="","",AUX!J350)</f>
        <v>…</v>
      </c>
      <c r="O52" s="22"/>
      <c r="Q52" s="569">
        <f>AUX!L350</f>
        <v>-1</v>
      </c>
      <c r="R52" s="569">
        <f>AUX!M350</f>
        <v>-1</v>
      </c>
      <c r="S52" s="569">
        <f>AUX!N350</f>
        <v>-1</v>
      </c>
      <c r="T52" s="569" t="str">
        <f>AUX!O350</f>
        <v>…</v>
      </c>
      <c r="U52" s="569" t="str">
        <f>AUX!P350</f>
        <v>…</v>
      </c>
      <c r="V52" s="569" t="str">
        <f>AUX!Q350</f>
        <v>…</v>
      </c>
    </row>
    <row r="53" spans="1:22" ht="15" customHeight="1" x14ac:dyDescent="0.2">
      <c r="A53" s="477"/>
      <c r="B53" s="355" t="s">
        <v>189</v>
      </c>
      <c r="C53" s="1"/>
      <c r="D53" s="587" t="s">
        <v>282</v>
      </c>
      <c r="E53" s="587" t="s">
        <v>282</v>
      </c>
      <c r="F53" s="361">
        <f>AUX!D351</f>
        <v>2.8969958499084258</v>
      </c>
      <c r="G53" s="148"/>
      <c r="H53" s="587" t="s">
        <v>282</v>
      </c>
      <c r="I53" s="587" t="s">
        <v>282</v>
      </c>
      <c r="J53" s="358">
        <f>AUX!G351</f>
        <v>2.6042928642200316</v>
      </c>
      <c r="K53" s="148"/>
      <c r="L53" s="587" t="s">
        <v>282</v>
      </c>
      <c r="M53" s="587" t="s">
        <v>282</v>
      </c>
      <c r="N53" s="358">
        <f>IF(AUX!J351="","",AUX!J351)</f>
        <v>2.1574097029047081</v>
      </c>
      <c r="O53" s="479"/>
      <c r="Q53" s="569">
        <f>AUX!L351</f>
        <v>0</v>
      </c>
      <c r="R53" s="569">
        <f>AUX!M351</f>
        <v>0</v>
      </c>
      <c r="S53" s="569">
        <f>AUX!N351</f>
        <v>1</v>
      </c>
      <c r="T53" s="569" t="e">
        <f>AUX!O351</f>
        <v>#VALUE!</v>
      </c>
      <c r="U53" s="569" t="e">
        <f>AUX!P351</f>
        <v>#VALUE!</v>
      </c>
      <c r="V53" s="569">
        <f>AUX!Q351</f>
        <v>1</v>
      </c>
    </row>
    <row r="54" spans="1:22" ht="15" customHeight="1" x14ac:dyDescent="0.2">
      <c r="A54" s="477"/>
      <c r="B54" s="355" t="s">
        <v>184</v>
      </c>
      <c r="C54" s="1"/>
      <c r="D54" s="587" t="s">
        <v>282</v>
      </c>
      <c r="E54" s="361">
        <f>AUX!C352</f>
        <v>6.8802094976729169</v>
      </c>
      <c r="F54" s="587" t="s">
        <v>282</v>
      </c>
      <c r="G54" s="148"/>
      <c r="H54" s="587" t="s">
        <v>282</v>
      </c>
      <c r="I54" s="358">
        <f>AUX!F352</f>
        <v>6.9290346745497304</v>
      </c>
      <c r="J54" s="587" t="s">
        <v>282</v>
      </c>
      <c r="K54" s="148"/>
      <c r="L54" s="587" t="s">
        <v>282</v>
      </c>
      <c r="M54" s="358" t="str">
        <f>IF(AUX!I352="","",AUX!I352)</f>
        <v>…</v>
      </c>
      <c r="N54" s="587" t="s">
        <v>282</v>
      </c>
      <c r="O54" s="479"/>
      <c r="Q54" s="569">
        <f>AUX!L352</f>
        <v>0</v>
      </c>
      <c r="R54" s="569">
        <f>AUX!M352</f>
        <v>-1</v>
      </c>
      <c r="S54" s="569">
        <f>AUX!N352</f>
        <v>0</v>
      </c>
      <c r="T54" s="569" t="str">
        <f>AUX!O352</f>
        <v>…</v>
      </c>
      <c r="U54" s="569" t="str">
        <f>AUX!P352</f>
        <v>…</v>
      </c>
      <c r="V54" s="569" t="str">
        <f>AUX!Q352</f>
        <v>…</v>
      </c>
    </row>
    <row r="55" spans="1:22" ht="15" customHeight="1" x14ac:dyDescent="0.2">
      <c r="A55" s="262"/>
      <c r="B55" s="355" t="s">
        <v>190</v>
      </c>
      <c r="C55" s="1"/>
      <c r="D55" s="361">
        <f>AUX!B353</f>
        <v>2.2415233660214877</v>
      </c>
      <c r="E55" s="361">
        <f>AUX!C353</f>
        <v>4.1187579199290454</v>
      </c>
      <c r="F55" s="361">
        <f>AUX!D353</f>
        <v>0.65218014308729966</v>
      </c>
      <c r="G55" s="148"/>
      <c r="H55" s="358">
        <f>AUX!E353</f>
        <v>1.9672886451944409</v>
      </c>
      <c r="I55" s="358">
        <f>AUX!F353</f>
        <v>3.6088644890984551</v>
      </c>
      <c r="J55" s="358">
        <f>AUX!G353</f>
        <v>0.52530333495998549</v>
      </c>
      <c r="K55" s="148"/>
      <c r="L55" s="358">
        <f>IF(AUX!H353="","",AUX!H353)</f>
        <v>2.1345243333848001</v>
      </c>
      <c r="M55" s="358">
        <f>IF(AUX!I353="","",AUX!I353)</f>
        <v>3.9899911380552218</v>
      </c>
      <c r="N55" s="358">
        <f>IF(AUX!J353="","",AUX!J353)</f>
        <v>0.4836525440123815</v>
      </c>
      <c r="O55" s="22"/>
      <c r="Q55" s="569">
        <f>AUX!L353</f>
        <v>1</v>
      </c>
      <c r="R55" s="569">
        <f>AUX!M353</f>
        <v>1</v>
      </c>
      <c r="S55" s="569">
        <f>AUX!N353</f>
        <v>1</v>
      </c>
      <c r="T55" s="569">
        <f>AUX!O353</f>
        <v>-1</v>
      </c>
      <c r="U55" s="569">
        <f>AUX!P353</f>
        <v>-1</v>
      </c>
      <c r="V55" s="569">
        <f>AUX!Q353</f>
        <v>1</v>
      </c>
    </row>
    <row r="56" spans="1:22" ht="15" customHeight="1" x14ac:dyDescent="0.2">
      <c r="A56" s="262"/>
      <c r="B56" s="357" t="s">
        <v>381</v>
      </c>
      <c r="C56" s="1"/>
      <c r="D56" s="360">
        <f>AUX!B354</f>
        <v>9.5930088700626328</v>
      </c>
      <c r="E56" s="360">
        <f>AUX!C354</f>
        <v>12.317839304183808</v>
      </c>
      <c r="F56" s="360">
        <f>AUX!D354</f>
        <v>7.198297796183919</v>
      </c>
      <c r="G56" s="148"/>
      <c r="H56" s="358">
        <f>AUX!E354</f>
        <v>9.3992780682121904</v>
      </c>
      <c r="I56" s="358">
        <f>AUX!F354</f>
        <v>11.183050424403199</v>
      </c>
      <c r="J56" s="358">
        <f>AUX!G354</f>
        <v>7.8011696304029119</v>
      </c>
      <c r="K56" s="148"/>
      <c r="L56" s="358" t="str">
        <f>IF(AUX!H354="","",AUX!H354)</f>
        <v>…</v>
      </c>
      <c r="M56" s="358" t="str">
        <f>IF(AUX!I354="","",AUX!I354)</f>
        <v>…</v>
      </c>
      <c r="N56" s="358" t="str">
        <f>IF(AUX!J354="","",AUX!J354)</f>
        <v>…</v>
      </c>
      <c r="O56" s="22"/>
      <c r="Q56" s="569">
        <f>AUX!L354</f>
        <v>1</v>
      </c>
      <c r="R56" s="569">
        <f>AUX!M354</f>
        <v>1</v>
      </c>
      <c r="S56" s="569">
        <f>AUX!N354</f>
        <v>-1</v>
      </c>
      <c r="T56" s="569" t="str">
        <f>AUX!O354</f>
        <v>…</v>
      </c>
      <c r="U56" s="569" t="str">
        <f>AUX!P354</f>
        <v>…</v>
      </c>
      <c r="V56" s="569" t="str">
        <f>AUX!Q354</f>
        <v>…</v>
      </c>
    </row>
    <row r="57" spans="1:22" ht="15" customHeight="1" x14ac:dyDescent="0.2">
      <c r="A57" s="262"/>
      <c r="B57" s="356" t="s">
        <v>375</v>
      </c>
      <c r="C57" s="1"/>
      <c r="D57" s="359">
        <f>AUX!B355</f>
        <v>8.0032678554965031</v>
      </c>
      <c r="E57" s="359">
        <f>AUX!C355</f>
        <v>9.9608031078593946</v>
      </c>
      <c r="F57" s="359">
        <f>AUX!D355</f>
        <v>6.3044676289279247</v>
      </c>
      <c r="G57" s="148"/>
      <c r="H57" s="358">
        <f>AUX!E355</f>
        <v>8.0664599909516372</v>
      </c>
      <c r="I57" s="358">
        <f>AUX!F355</f>
        <v>9.233748552079394</v>
      </c>
      <c r="J57" s="358">
        <f>AUX!G355</f>
        <v>6.946145020125611</v>
      </c>
      <c r="K57" s="148"/>
      <c r="L57" s="358" t="str">
        <f>IF(AUX!H355="","",AUX!H355)</f>
        <v>…</v>
      </c>
      <c r="M57" s="358" t="str">
        <f>IF(AUX!I355="","",AUX!I355)</f>
        <v>…</v>
      </c>
      <c r="N57" s="358" t="str">
        <f>IF(AUX!J355="","",AUX!J355)</f>
        <v>…</v>
      </c>
      <c r="O57" s="22"/>
      <c r="Q57" s="569">
        <f>AUX!L355</f>
        <v>-1</v>
      </c>
      <c r="R57" s="569">
        <f>AUX!M355</f>
        <v>1</v>
      </c>
      <c r="S57" s="569">
        <f>AUX!N355</f>
        <v>-1</v>
      </c>
      <c r="T57" s="569" t="str">
        <f>AUX!O355</f>
        <v>…</v>
      </c>
      <c r="U57" s="569" t="str">
        <f>AUX!P355</f>
        <v>…</v>
      </c>
      <c r="V57" s="569" t="str">
        <f>AUX!Q355</f>
        <v>…</v>
      </c>
    </row>
    <row r="58" spans="1:22" ht="15" customHeight="1" x14ac:dyDescent="0.2">
      <c r="A58" s="262"/>
      <c r="B58" s="362" t="s">
        <v>376</v>
      </c>
      <c r="C58" s="1"/>
      <c r="D58" s="363">
        <f>AUX!B356</f>
        <v>10.992655895920212</v>
      </c>
      <c r="E58" s="363">
        <f>AUX!C356</f>
        <v>13.310696341515671</v>
      </c>
      <c r="F58" s="363">
        <f>AUX!D356</f>
        <v>9.0109043785410812</v>
      </c>
      <c r="G58" s="148"/>
      <c r="H58" s="358">
        <f>AUX!E356</f>
        <v>15.37933808972512</v>
      </c>
      <c r="I58" s="358">
        <f>AUX!F356</f>
        <v>16.663079903083524</v>
      </c>
      <c r="J58" s="358">
        <f>AUX!G356</f>
        <v>14.361045035170923</v>
      </c>
      <c r="K58" s="148"/>
      <c r="L58" s="358" t="str">
        <f>IF(AUX!H356="","",AUX!H356)</f>
        <v>…</v>
      </c>
      <c r="M58" s="358" t="str">
        <f>IF(AUX!I356="","",AUX!I356)</f>
        <v>…</v>
      </c>
      <c r="N58" s="358" t="str">
        <f>IF(AUX!J356="","",AUX!J356)</f>
        <v>…</v>
      </c>
      <c r="O58" s="22"/>
      <c r="Q58" s="569">
        <f>AUX!L356</f>
        <v>-2</v>
      </c>
      <c r="R58" s="569">
        <f>AUX!M356</f>
        <v>-2</v>
      </c>
      <c r="S58" s="569">
        <f>AUX!N356</f>
        <v>-2</v>
      </c>
      <c r="T58" s="569" t="str">
        <f>AUX!O356</f>
        <v>…</v>
      </c>
      <c r="U58" s="569" t="str">
        <f>AUX!P356</f>
        <v>…</v>
      </c>
      <c r="V58" s="569" t="str">
        <f>AUX!Q356</f>
        <v>…</v>
      </c>
    </row>
    <row r="59" spans="1:22" ht="15" customHeight="1" x14ac:dyDescent="0.2">
      <c r="A59" s="262"/>
      <c r="B59" s="355" t="s">
        <v>30</v>
      </c>
      <c r="C59" s="1"/>
      <c r="D59" s="361">
        <f>AUX!B357</f>
        <v>8.8053714734633299</v>
      </c>
      <c r="E59" s="361">
        <f>AUX!C357</f>
        <v>11.044673744438203</v>
      </c>
      <c r="F59" s="361">
        <f>AUX!D357</f>
        <v>6.877703471527739</v>
      </c>
      <c r="G59" s="148"/>
      <c r="H59" s="358">
        <f>AUX!E357</f>
        <v>12.913673895196832</v>
      </c>
      <c r="I59" s="358">
        <f>AUX!F357</f>
        <v>14.440621234294746</v>
      </c>
      <c r="J59" s="358">
        <f>AUX!G357</f>
        <v>11.684656639288027</v>
      </c>
      <c r="K59" s="148"/>
      <c r="L59" s="358" t="str">
        <f>IF(AUX!H357="","",AUX!H357)</f>
        <v>…</v>
      </c>
      <c r="M59" s="358" t="str">
        <f>IF(AUX!I357="","",AUX!I357)</f>
        <v>…</v>
      </c>
      <c r="N59" s="358" t="str">
        <f>IF(AUX!J357="","",AUX!J357)</f>
        <v>…</v>
      </c>
      <c r="O59" s="22"/>
      <c r="Q59" s="569">
        <f>AUX!L357</f>
        <v>-2</v>
      </c>
      <c r="R59" s="569">
        <f>AUX!M357</f>
        <v>-2</v>
      </c>
      <c r="S59" s="569">
        <f>AUX!N357</f>
        <v>-2</v>
      </c>
      <c r="T59" s="569" t="str">
        <f>AUX!O357</f>
        <v>…</v>
      </c>
      <c r="U59" s="569" t="str">
        <f>AUX!P357</f>
        <v>…</v>
      </c>
      <c r="V59" s="569" t="str">
        <f>AUX!Q357</f>
        <v>…</v>
      </c>
    </row>
    <row r="60" spans="1:22" ht="15" customHeight="1" x14ac:dyDescent="0.2">
      <c r="A60" s="262"/>
      <c r="B60" s="362" t="s">
        <v>25</v>
      </c>
      <c r="C60" s="1"/>
      <c r="D60" s="363">
        <f>AUX!B358</f>
        <v>51.400976213582297</v>
      </c>
      <c r="E60" s="363">
        <f>AUX!C358</f>
        <v>73.603639305096337</v>
      </c>
      <c r="F60" s="363">
        <f>AUX!D358</f>
        <v>32.28458563559159</v>
      </c>
      <c r="G60" s="148"/>
      <c r="H60" s="358">
        <f>AUX!E358</f>
        <v>70.371246674022828</v>
      </c>
      <c r="I60" s="358">
        <f>AUX!F358</f>
        <v>103.16785162635291</v>
      </c>
      <c r="J60" s="358">
        <f>AUX!G358</f>
        <v>41.048606344480483</v>
      </c>
      <c r="K60" s="148"/>
      <c r="L60" s="358" t="str">
        <f>IF(AUX!H358="","",AUX!H358)</f>
        <v>…</v>
      </c>
      <c r="M60" s="358" t="str">
        <f>IF(AUX!I358="","",AUX!I358)</f>
        <v>…</v>
      </c>
      <c r="N60" s="358" t="str">
        <f>IF(AUX!J358="","",AUX!J358)</f>
        <v>…</v>
      </c>
      <c r="O60" s="22"/>
      <c r="Q60" s="569">
        <f>AUX!L358</f>
        <v>-2</v>
      </c>
      <c r="R60" s="569">
        <f>AUX!M358</f>
        <v>-2</v>
      </c>
      <c r="S60" s="569">
        <f>AUX!N358</f>
        <v>-2</v>
      </c>
      <c r="T60" s="569" t="str">
        <f>AUX!O358</f>
        <v>…</v>
      </c>
      <c r="U60" s="569" t="str">
        <f>AUX!P358</f>
        <v>…</v>
      </c>
      <c r="V60" s="569" t="str">
        <f>AUX!Q358</f>
        <v>…</v>
      </c>
    </row>
    <row r="61" spans="1:22" ht="15" customHeight="1" x14ac:dyDescent="0.2">
      <c r="A61" s="262"/>
      <c r="B61" s="355" t="s">
        <v>31</v>
      </c>
      <c r="C61" s="1"/>
      <c r="D61" s="361">
        <f>AUX!B359</f>
        <v>16.754277057771265</v>
      </c>
      <c r="E61" s="361">
        <f>AUX!C359</f>
        <v>26.765370126739437</v>
      </c>
      <c r="F61" s="361">
        <f>AUX!D359</f>
        <v>8.0885097158697956</v>
      </c>
      <c r="G61" s="148"/>
      <c r="H61" s="358">
        <f>AUX!E359</f>
        <v>28.2151187751574</v>
      </c>
      <c r="I61" s="358">
        <f>AUX!F359</f>
        <v>44.407370728060044</v>
      </c>
      <c r="J61" s="358">
        <f>AUX!G359</f>
        <v>13.737538697465373</v>
      </c>
      <c r="K61" s="148"/>
      <c r="L61" s="358" t="str">
        <f>IF(AUX!H359="","",AUX!H359)</f>
        <v>…</v>
      </c>
      <c r="M61" s="358" t="str">
        <f>IF(AUX!I359="","",AUX!I359)</f>
        <v>…</v>
      </c>
      <c r="N61" s="358" t="str">
        <f>IF(AUX!J359="","",AUX!J359)</f>
        <v>…</v>
      </c>
      <c r="O61" s="22"/>
      <c r="Q61" s="569">
        <f>AUX!L359</f>
        <v>-2</v>
      </c>
      <c r="R61" s="569">
        <f>AUX!M359</f>
        <v>-2</v>
      </c>
      <c r="S61" s="569">
        <f>AUX!N359</f>
        <v>-2</v>
      </c>
      <c r="T61" s="569" t="str">
        <f>AUX!O359</f>
        <v>…</v>
      </c>
      <c r="U61" s="569" t="str">
        <f>AUX!P359</f>
        <v>…</v>
      </c>
      <c r="V61" s="569" t="str">
        <f>AUX!Q359</f>
        <v>…</v>
      </c>
    </row>
    <row r="62" spans="1:22" ht="15" customHeight="1" x14ac:dyDescent="0.2">
      <c r="A62" s="262"/>
      <c r="B62" s="355" t="s">
        <v>32</v>
      </c>
      <c r="C62" s="1"/>
      <c r="D62" s="361">
        <f>AUX!B360</f>
        <v>20.088789287213078</v>
      </c>
      <c r="E62" s="361">
        <f>AUX!C360</f>
        <v>26.994411477403094</v>
      </c>
      <c r="F62" s="361">
        <f>AUX!D360</f>
        <v>14.194377084394555</v>
      </c>
      <c r="G62" s="148"/>
      <c r="H62" s="358">
        <f>AUX!E360</f>
        <v>23.164011756292066</v>
      </c>
      <c r="I62" s="358">
        <f>AUX!F360</f>
        <v>32.578522154807509</v>
      </c>
      <c r="J62" s="358">
        <f>AUX!G360</f>
        <v>14.79924692209382</v>
      </c>
      <c r="K62" s="148"/>
      <c r="L62" s="358" t="str">
        <f>IF(AUX!H360="","",AUX!H360)</f>
        <v>…</v>
      </c>
      <c r="M62" s="358" t="str">
        <f>IF(AUX!I360="","",AUX!I360)</f>
        <v>…</v>
      </c>
      <c r="N62" s="358" t="str">
        <f>IF(AUX!J360="","",AUX!J360)</f>
        <v>…</v>
      </c>
      <c r="O62" s="22"/>
      <c r="Q62" s="569">
        <f>AUX!L360</f>
        <v>-2</v>
      </c>
      <c r="R62" s="569">
        <f>AUX!M360</f>
        <v>-2</v>
      </c>
      <c r="S62" s="569">
        <f>AUX!N360</f>
        <v>-1</v>
      </c>
      <c r="T62" s="569" t="str">
        <f>AUX!O360</f>
        <v>…</v>
      </c>
      <c r="U62" s="569" t="str">
        <f>AUX!P360</f>
        <v>…</v>
      </c>
      <c r="V62" s="569" t="str">
        <f>AUX!Q360</f>
        <v>…</v>
      </c>
    </row>
    <row r="63" spans="1:22" ht="15" customHeight="1" x14ac:dyDescent="0.2">
      <c r="A63" s="262"/>
      <c r="B63" s="362" t="s">
        <v>26</v>
      </c>
      <c r="C63" s="1"/>
      <c r="D63" s="363">
        <f>AUX!B361</f>
        <v>15.112021686265576</v>
      </c>
      <c r="E63" s="363">
        <f>AUX!C361</f>
        <v>22.806227178537906</v>
      </c>
      <c r="F63" s="363">
        <f>AUX!D361</f>
        <v>8.5830234999633337</v>
      </c>
      <c r="G63" s="148"/>
      <c r="H63" s="358">
        <f>AUX!E361</f>
        <v>16.07417768444606</v>
      </c>
      <c r="I63" s="358">
        <f>AUX!F361</f>
        <v>23.888935726949693</v>
      </c>
      <c r="J63" s="358">
        <f>AUX!G361</f>
        <v>9.4636697212020557</v>
      </c>
      <c r="K63" s="148"/>
      <c r="L63" s="358" t="str">
        <f>IF(AUX!H361="","",AUX!H361)</f>
        <v>…</v>
      </c>
      <c r="M63" s="358" t="str">
        <f>IF(AUX!I361="","",AUX!I361)</f>
        <v>…</v>
      </c>
      <c r="N63" s="358" t="str">
        <f>IF(AUX!J361="","",AUX!J361)</f>
        <v>…</v>
      </c>
      <c r="O63" s="22"/>
      <c r="Q63" s="569">
        <f>AUX!L361</f>
        <v>-1</v>
      </c>
      <c r="R63" s="569">
        <f>AUX!M361</f>
        <v>-1</v>
      </c>
      <c r="S63" s="569">
        <f>AUX!N361</f>
        <v>-1</v>
      </c>
      <c r="T63" s="569" t="str">
        <f>AUX!O361</f>
        <v>…</v>
      </c>
      <c r="U63" s="569" t="str">
        <f>AUX!P361</f>
        <v>…</v>
      </c>
      <c r="V63" s="569" t="str">
        <f>AUX!Q361</f>
        <v>…</v>
      </c>
    </row>
    <row r="64" spans="1:22" ht="15" customHeight="1" x14ac:dyDescent="0.2">
      <c r="A64" s="262"/>
      <c r="B64" s="355" t="s">
        <v>33</v>
      </c>
      <c r="C64" s="1"/>
      <c r="D64" s="361">
        <f>AUX!B362</f>
        <v>5.7085379637737432</v>
      </c>
      <c r="E64" s="361">
        <f>AUX!C362</f>
        <v>8.5379104985828818</v>
      </c>
      <c r="F64" s="361">
        <f>AUX!D362</f>
        <v>3.2840732028106432</v>
      </c>
      <c r="G64" s="148"/>
      <c r="H64" s="358">
        <f>AUX!E362</f>
        <v>6.3551489484844437</v>
      </c>
      <c r="I64" s="358">
        <f>AUX!F362</f>
        <v>9.853740107603878</v>
      </c>
      <c r="J64" s="358">
        <f>AUX!G362</f>
        <v>3.351959336343961</v>
      </c>
      <c r="K64" s="148"/>
      <c r="L64" s="358" t="str">
        <f>IF(AUX!H362="","",AUX!H362)</f>
        <v>…</v>
      </c>
      <c r="M64" s="358" t="str">
        <f>IF(AUX!I362="","",AUX!I362)</f>
        <v>…</v>
      </c>
      <c r="N64" s="358" t="str">
        <f>IF(AUX!J362="","",AUX!J362)</f>
        <v>…</v>
      </c>
      <c r="O64" s="22"/>
      <c r="Q64" s="569">
        <f>AUX!L362</f>
        <v>-1</v>
      </c>
      <c r="R64" s="569">
        <f>AUX!M362</f>
        <v>-1</v>
      </c>
      <c r="S64" s="569">
        <f>AUX!N362</f>
        <v>-1</v>
      </c>
      <c r="T64" s="569" t="str">
        <f>AUX!O362</f>
        <v>…</v>
      </c>
      <c r="U64" s="569" t="str">
        <f>AUX!P362</f>
        <v>…</v>
      </c>
      <c r="V64" s="569" t="str">
        <f>AUX!Q362</f>
        <v>…</v>
      </c>
    </row>
    <row r="65" spans="1:22" ht="15" customHeight="1" x14ac:dyDescent="0.2">
      <c r="A65" s="262"/>
      <c r="B65" s="355" t="s">
        <v>35</v>
      </c>
      <c r="C65" s="1"/>
      <c r="D65" s="361">
        <f>AUX!B363</f>
        <v>3.7031500911966289</v>
      </c>
      <c r="E65" s="361">
        <f>AUX!C363</f>
        <v>6.4621243386889127</v>
      </c>
      <c r="F65" s="361">
        <f>AUX!D363</f>
        <v>1.3979557498567905</v>
      </c>
      <c r="G65" s="148"/>
      <c r="H65" s="358">
        <f>AUX!E363</f>
        <v>3.4714204081516296</v>
      </c>
      <c r="I65" s="358">
        <f>AUX!F363</f>
        <v>6.2275381991892163</v>
      </c>
      <c r="J65" s="358">
        <f>AUX!G363</f>
        <v>1.2387757853333776</v>
      </c>
      <c r="K65" s="148"/>
      <c r="L65" s="358" t="str">
        <f>IF(AUX!H363="","",AUX!H363)</f>
        <v>…</v>
      </c>
      <c r="M65" s="358" t="str">
        <f>IF(AUX!I363="","",AUX!I363)</f>
        <v>…</v>
      </c>
      <c r="N65" s="358" t="str">
        <f>IF(AUX!J363="","",AUX!J363)</f>
        <v>…</v>
      </c>
      <c r="O65" s="22"/>
      <c r="Q65" s="569">
        <f>AUX!L363</f>
        <v>1</v>
      </c>
      <c r="R65" s="569">
        <f>AUX!M363</f>
        <v>1</v>
      </c>
      <c r="S65" s="569">
        <f>AUX!N363</f>
        <v>1</v>
      </c>
      <c r="T65" s="569" t="str">
        <f>AUX!O363</f>
        <v>…</v>
      </c>
      <c r="U65" s="569" t="str">
        <f>AUX!P363</f>
        <v>…</v>
      </c>
      <c r="V65" s="569" t="str">
        <f>AUX!Q363</f>
        <v>…</v>
      </c>
    </row>
    <row r="66" spans="1:22" ht="15" customHeight="1" x14ac:dyDescent="0.2">
      <c r="A66" s="262"/>
      <c r="B66" s="362" t="s">
        <v>27</v>
      </c>
      <c r="C66" s="1"/>
      <c r="D66" s="363">
        <f>AUX!B364</f>
        <v>17.164977923084372</v>
      </c>
      <c r="E66" s="363">
        <f>AUX!C364</f>
        <v>26.933481391176404</v>
      </c>
      <c r="F66" s="363">
        <f>AUX!D364</f>
        <v>8.5420301251042936</v>
      </c>
      <c r="G66" s="148"/>
      <c r="H66" s="358">
        <f>AUX!E364</f>
        <v>17.034298845713025</v>
      </c>
      <c r="I66" s="358">
        <f>AUX!F364</f>
        <v>27.438853185009464</v>
      </c>
      <c r="J66" s="358">
        <f>AUX!G364</f>
        <v>7.447610042574091</v>
      </c>
      <c r="K66" s="148"/>
      <c r="L66" s="358" t="str">
        <f>IF(AUX!H364="","",AUX!H364)</f>
        <v>…</v>
      </c>
      <c r="M66" s="358" t="str">
        <f>IF(AUX!I364="","",AUX!I364)</f>
        <v>…</v>
      </c>
      <c r="N66" s="358" t="str">
        <f>IF(AUX!J364="","",AUX!J364)</f>
        <v>…</v>
      </c>
      <c r="O66" s="22"/>
      <c r="Q66" s="569">
        <f>AUX!L364</f>
        <v>1</v>
      </c>
      <c r="R66" s="569">
        <f>AUX!M364</f>
        <v>-1</v>
      </c>
      <c r="S66" s="569">
        <f>AUX!N364</f>
        <v>1</v>
      </c>
      <c r="T66" s="569" t="str">
        <f>AUX!O364</f>
        <v>…</v>
      </c>
      <c r="U66" s="569" t="str">
        <f>AUX!P364</f>
        <v>…</v>
      </c>
      <c r="V66" s="569" t="str">
        <f>AUX!Q364</f>
        <v>…</v>
      </c>
    </row>
    <row r="67" spans="1:22" ht="15" customHeight="1" x14ac:dyDescent="0.2">
      <c r="A67" s="262"/>
      <c r="B67" s="355" t="s">
        <v>377</v>
      </c>
      <c r="C67" s="1"/>
      <c r="D67" s="361">
        <f>AUX!B365</f>
        <v>9.3273049444249292</v>
      </c>
      <c r="E67" s="361">
        <f>AUX!C365</f>
        <v>15.769363344260206</v>
      </c>
      <c r="F67" s="361">
        <f>AUX!D365</f>
        <v>3.6115602820940511</v>
      </c>
      <c r="G67" s="148"/>
      <c r="H67" s="358">
        <f>AUX!E365</f>
        <v>7.548396237004189</v>
      </c>
      <c r="I67" s="358">
        <f>AUX!F365</f>
        <v>13.927273284456099</v>
      </c>
      <c r="J67" s="358">
        <f>AUX!G365</f>
        <v>1.6854520397442934</v>
      </c>
      <c r="K67" s="148"/>
      <c r="L67" s="358">
        <f>IF(AUX!H365="","",AUX!H365)</f>
        <v>6.8970659877504987</v>
      </c>
      <c r="M67" s="358">
        <f>IF(AUX!I365="","",AUX!I365)</f>
        <v>12.668578931940207</v>
      </c>
      <c r="N67" s="358">
        <f>IF(AUX!J365="","",AUX!J365)</f>
        <v>1.9507198175087965</v>
      </c>
      <c r="O67" s="22"/>
      <c r="Q67" s="569">
        <f>AUX!L365</f>
        <v>2</v>
      </c>
      <c r="R67" s="569">
        <f>AUX!M365</f>
        <v>1</v>
      </c>
      <c r="S67" s="569">
        <f>AUX!N365</f>
        <v>2</v>
      </c>
      <c r="T67" s="569">
        <f>AUX!O365</f>
        <v>1</v>
      </c>
      <c r="U67" s="569">
        <f>AUX!P365</f>
        <v>1</v>
      </c>
      <c r="V67" s="569">
        <f>AUX!Q365</f>
        <v>-1</v>
      </c>
    </row>
    <row r="68" spans="1:22" ht="15" customHeight="1" x14ac:dyDescent="0.2">
      <c r="A68" s="262"/>
      <c r="B68" s="362" t="s">
        <v>378</v>
      </c>
      <c r="C68" s="1"/>
      <c r="D68" s="363">
        <f>AUX!B366</f>
        <v>24.78901102632728</v>
      </c>
      <c r="E68" s="363">
        <f>AUX!C366</f>
        <v>39.889796285684881</v>
      </c>
      <c r="F68" s="363">
        <f>AUX!D366</f>
        <v>10.808918462149995</v>
      </c>
      <c r="G68" s="148"/>
      <c r="H68" s="358">
        <f>AUX!E366</f>
        <v>40.354607073267367</v>
      </c>
      <c r="I68" s="358">
        <f>AUX!F366</f>
        <v>63.093651451827533</v>
      </c>
      <c r="J68" s="358">
        <f>AUX!G366</f>
        <v>18.06184874630215</v>
      </c>
      <c r="K68" s="148"/>
      <c r="L68" s="358" t="str">
        <f>IF(AUX!H366="","",AUX!H366)</f>
        <v>…</v>
      </c>
      <c r="M68" s="358" t="str">
        <f>IF(AUX!I366="","",AUX!I366)</f>
        <v>…</v>
      </c>
      <c r="N68" s="358" t="str">
        <f>IF(AUX!J366="","",AUX!J366)</f>
        <v>…</v>
      </c>
      <c r="O68" s="22"/>
      <c r="Q68" s="569">
        <f>AUX!L366</f>
        <v>-2</v>
      </c>
      <c r="R68" s="569">
        <f>AUX!M366</f>
        <v>-2</v>
      </c>
      <c r="S68" s="569">
        <f>AUX!N366</f>
        <v>-2</v>
      </c>
      <c r="T68" s="569" t="str">
        <f>AUX!O366</f>
        <v>…</v>
      </c>
      <c r="U68" s="569" t="str">
        <f>AUX!P366</f>
        <v>…</v>
      </c>
      <c r="V68" s="569" t="str">
        <f>AUX!Q366</f>
        <v>…</v>
      </c>
    </row>
    <row r="69" spans="1:22" ht="15" customHeight="1" x14ac:dyDescent="0.2">
      <c r="A69" s="262"/>
      <c r="B69" s="356" t="s">
        <v>34</v>
      </c>
      <c r="C69" s="1"/>
      <c r="D69" s="359">
        <f>AUX!B367</f>
        <v>7.9619094843881495</v>
      </c>
      <c r="E69" s="359">
        <f>AUX!C367</f>
        <v>12.945922208158889</v>
      </c>
      <c r="F69" s="359">
        <f>AUX!D367</f>
        <v>3.2583734608994184</v>
      </c>
      <c r="G69" s="148"/>
      <c r="H69" s="358">
        <f>AUX!E367</f>
        <v>14.415230306123853</v>
      </c>
      <c r="I69" s="358">
        <f>AUX!F367</f>
        <v>22.160178276226485</v>
      </c>
      <c r="J69" s="358">
        <f>AUX!G367</f>
        <v>6.6966062482155611</v>
      </c>
      <c r="K69" s="148"/>
      <c r="L69" s="358" t="str">
        <f>IF(AUX!H367="","",AUX!H367)</f>
        <v>…</v>
      </c>
      <c r="M69" s="358" t="str">
        <f>IF(AUX!I367="","",AUX!I367)</f>
        <v>…</v>
      </c>
      <c r="N69" s="358" t="str">
        <f>IF(AUX!J367="","",AUX!J367)</f>
        <v>…</v>
      </c>
      <c r="O69" s="22"/>
      <c r="Q69" s="569">
        <f>AUX!L367</f>
        <v>-2</v>
      </c>
      <c r="R69" s="569">
        <f>AUX!M367</f>
        <v>-2</v>
      </c>
      <c r="S69" s="569">
        <f>AUX!N367</f>
        <v>-2</v>
      </c>
      <c r="T69" s="569" t="str">
        <f>AUX!O367</f>
        <v>…</v>
      </c>
      <c r="U69" s="569" t="str">
        <f>AUX!P367</f>
        <v>…</v>
      </c>
      <c r="V69" s="569" t="str">
        <f>AUX!Q367</f>
        <v>…</v>
      </c>
    </row>
    <row r="70" spans="1:22" ht="15" customHeight="1" x14ac:dyDescent="0.2">
      <c r="A70" s="262"/>
      <c r="B70" s="355" t="s">
        <v>379</v>
      </c>
      <c r="C70" s="1"/>
      <c r="D70" s="361">
        <f>AUX!B368</f>
        <v>7.519812140316426</v>
      </c>
      <c r="E70" s="361">
        <f>AUX!C368</f>
        <v>12.166303353659698</v>
      </c>
      <c r="F70" s="361">
        <f>AUX!D368</f>
        <v>3.1178370871648293</v>
      </c>
      <c r="G70" s="148"/>
      <c r="H70" s="358">
        <f>AUX!E368</f>
        <v>13.807674385534256</v>
      </c>
      <c r="I70" s="358">
        <f>AUX!F368</f>
        <v>21.140385456097139</v>
      </c>
      <c r="J70" s="358">
        <f>AUX!G368</f>
        <v>6.5221714170684768</v>
      </c>
      <c r="K70" s="148"/>
      <c r="L70" s="358" t="str">
        <f>IF(AUX!H368="","",AUX!H368)</f>
        <v>…</v>
      </c>
      <c r="M70" s="358" t="str">
        <f>IF(AUX!I368="","",AUX!I368)</f>
        <v>…</v>
      </c>
      <c r="N70" s="358" t="str">
        <f>IF(AUX!J368="","",AUX!J368)</f>
        <v>…</v>
      </c>
      <c r="O70" s="22"/>
      <c r="Q70" s="569">
        <f>AUX!L368</f>
        <v>-2</v>
      </c>
      <c r="R70" s="569">
        <f>AUX!M368</f>
        <v>-2</v>
      </c>
      <c r="S70" s="569">
        <f>AUX!N368</f>
        <v>-2</v>
      </c>
      <c r="T70" s="569" t="str">
        <f>AUX!O368</f>
        <v>…</v>
      </c>
      <c r="U70" s="569" t="str">
        <f>AUX!P368</f>
        <v>…</v>
      </c>
      <c r="V70" s="569" t="str">
        <f>AUX!Q368</f>
        <v>…</v>
      </c>
    </row>
    <row r="71" spans="1:22" ht="15" customHeight="1" x14ac:dyDescent="0.2">
      <c r="A71" s="262"/>
      <c r="B71" s="356" t="s">
        <v>380</v>
      </c>
      <c r="C71" s="1"/>
      <c r="D71" s="359">
        <f>AUX!B369</f>
        <v>6.8697770776853693</v>
      </c>
      <c r="E71" s="359">
        <f>AUX!C369</f>
        <v>10.994107032977881</v>
      </c>
      <c r="F71" s="359">
        <f>AUX!D369</f>
        <v>3.1023585137134</v>
      </c>
      <c r="G71" s="148"/>
      <c r="H71" s="358">
        <f>AUX!E369</f>
        <v>15.414093153545604</v>
      </c>
      <c r="I71" s="358">
        <f>AUX!F369</f>
        <v>24.720517647262412</v>
      </c>
      <c r="J71" s="358">
        <f>AUX!G369</f>
        <v>6.4642340958871225</v>
      </c>
      <c r="K71" s="148"/>
      <c r="L71" s="358" t="str">
        <f>IF(AUX!H369="","",AUX!H369)</f>
        <v>…</v>
      </c>
      <c r="M71" s="358" t="str">
        <f>IF(AUX!I369="","",AUX!I369)</f>
        <v>…</v>
      </c>
      <c r="N71" s="358" t="str">
        <f>IF(AUX!J369="","",AUX!J369)</f>
        <v>…</v>
      </c>
      <c r="O71" s="22"/>
      <c r="Q71" s="569">
        <f>AUX!L369</f>
        <v>-2</v>
      </c>
      <c r="R71" s="569">
        <f>AUX!M369</f>
        <v>-2</v>
      </c>
      <c r="S71" s="569">
        <f>AUX!N369</f>
        <v>-2</v>
      </c>
      <c r="T71" s="569" t="str">
        <f>AUX!O369</f>
        <v>…</v>
      </c>
      <c r="U71" s="569" t="str">
        <f>AUX!P369</f>
        <v>…</v>
      </c>
      <c r="V71" s="569" t="str">
        <f>AUX!Q369</f>
        <v>…</v>
      </c>
    </row>
    <row r="72" spans="1:22" ht="15" customHeight="1" x14ac:dyDescent="0.2">
      <c r="A72" s="22"/>
      <c r="B72" s="839" t="str">
        <f>AUX!A2 &amp; ": TMP ARS vs TMP Continente  ;  " &amp; AUX!A3 &amp; ": TMP ACeS/ULS vs TMP ARS"</f>
        <v>ARS Alentejo: TMP ARS vs TMP Continente  ;  ULS Norte Alentejano: TMP ACeS/ULS vs TMP ARS</v>
      </c>
      <c r="C72" s="839"/>
      <c r="D72" s="839"/>
      <c r="E72" s="839"/>
      <c r="F72" s="839"/>
      <c r="G72" s="839"/>
      <c r="H72" s="839"/>
      <c r="I72" s="839"/>
      <c r="J72" s="835" t="s">
        <v>550</v>
      </c>
      <c r="K72" s="835"/>
      <c r="L72" s="835"/>
      <c r="M72" s="835"/>
      <c r="N72" s="835"/>
      <c r="O72" s="22"/>
    </row>
    <row r="73" spans="1:22" ht="12.95" customHeight="1" x14ac:dyDescent="0.2">
      <c r="A73" s="479"/>
      <c r="B73" s="546" t="s">
        <v>51</v>
      </c>
      <c r="C73" s="546"/>
      <c r="D73" s="546"/>
      <c r="E73" s="546"/>
      <c r="F73" s="478"/>
      <c r="G73" s="478"/>
      <c r="H73" s="478"/>
      <c r="I73" s="478"/>
      <c r="J73" s="478"/>
      <c r="K73" s="5"/>
      <c r="L73" s="3"/>
      <c r="M73" s="3"/>
      <c r="N73" s="4"/>
      <c r="O73" s="479"/>
    </row>
    <row r="74" spans="1:22" ht="12.95" customHeight="1" x14ac:dyDescent="0.2">
      <c r="A74" s="479"/>
      <c r="B74" s="560" t="s">
        <v>685</v>
      </c>
      <c r="C74" s="546"/>
      <c r="D74" s="546"/>
      <c r="E74" s="546"/>
      <c r="F74" s="557"/>
      <c r="G74" s="557"/>
      <c r="H74" s="557"/>
      <c r="I74" s="557"/>
      <c r="J74" s="557"/>
      <c r="K74" s="5"/>
      <c r="L74" s="3"/>
      <c r="M74" s="3"/>
      <c r="N74" s="4"/>
      <c r="O74" s="479"/>
    </row>
    <row r="75" spans="1:22" ht="12.95" customHeight="1" x14ac:dyDescent="0.2">
      <c r="A75" s="479"/>
      <c r="B75" s="560" t="s">
        <v>684</v>
      </c>
      <c r="C75" s="546"/>
      <c r="D75" s="546"/>
      <c r="E75" s="546"/>
      <c r="F75" s="586"/>
      <c r="G75" s="586"/>
      <c r="H75" s="586"/>
      <c r="I75" s="586"/>
      <c r="J75" s="586"/>
      <c r="K75" s="5"/>
      <c r="L75" s="3"/>
      <c r="M75" s="3"/>
      <c r="N75" s="4"/>
      <c r="O75" s="479"/>
    </row>
    <row r="76" spans="1:22" ht="20.100000000000001" customHeight="1" x14ac:dyDescent="0.2">
      <c r="A76" s="22"/>
      <c r="B76" s="149" t="s">
        <v>28</v>
      </c>
      <c r="D76" s="22"/>
      <c r="E76" s="22"/>
      <c r="F76" s="22"/>
      <c r="H76" s="2"/>
      <c r="I76" s="2"/>
      <c r="J76" s="2"/>
      <c r="K76" s="2"/>
      <c r="L76" s="3"/>
      <c r="M76" s="3"/>
      <c r="N76" s="4"/>
      <c r="O76" s="22"/>
    </row>
    <row r="77" spans="1:22" ht="14.25" customHeight="1" x14ac:dyDescent="0.2">
      <c r="A77" s="22"/>
      <c r="B77" s="22"/>
      <c r="D77" s="22"/>
      <c r="E77" s="22"/>
      <c r="F77" s="22"/>
      <c r="H77" s="22"/>
      <c r="I77" s="22"/>
      <c r="J77" s="22"/>
      <c r="K77" s="22"/>
      <c r="L77" s="22"/>
      <c r="M77" s="22"/>
      <c r="N77" s="22"/>
      <c r="O77" s="22"/>
    </row>
    <row r="78" spans="1:22" ht="15" customHeight="1" x14ac:dyDescent="0.2">
      <c r="A78" s="22"/>
      <c r="B78" s="22"/>
      <c r="D78" s="22"/>
      <c r="E78" s="22"/>
      <c r="F78" s="22"/>
      <c r="H78" s="2"/>
      <c r="I78" s="2"/>
      <c r="J78" s="2"/>
      <c r="K78" s="2"/>
      <c r="L78" s="3"/>
      <c r="M78" s="3"/>
      <c r="N78" s="3"/>
      <c r="O78" s="22"/>
    </row>
    <row r="79" spans="1:22" ht="15" customHeight="1" x14ac:dyDescent="0.2">
      <c r="A79" s="22"/>
      <c r="B79" s="22"/>
      <c r="D79" s="22"/>
      <c r="E79" s="22"/>
      <c r="F79" s="22"/>
      <c r="H79" s="2"/>
      <c r="I79" s="2"/>
      <c r="J79" s="2"/>
      <c r="K79" s="2"/>
      <c r="L79" s="3"/>
      <c r="M79" s="3"/>
      <c r="N79" s="3"/>
      <c r="O79" s="22"/>
    </row>
    <row r="80" spans="1:22" ht="15" customHeight="1" thickBot="1" x14ac:dyDescent="0.25">
      <c r="A80" s="22"/>
      <c r="B80" s="22"/>
      <c r="D80" s="22"/>
      <c r="E80" s="22"/>
      <c r="F80" s="22"/>
      <c r="H80" s="2"/>
      <c r="I80" s="2"/>
      <c r="J80" s="2"/>
      <c r="K80" s="2"/>
      <c r="L80" s="3"/>
      <c r="M80" s="3"/>
      <c r="N80" s="3"/>
      <c r="O80" s="22"/>
    </row>
    <row r="81" spans="1:15" ht="9.9499999999999993" customHeight="1" x14ac:dyDescent="0.2">
      <c r="A81" s="22"/>
      <c r="B81" s="838"/>
      <c r="C81" s="838"/>
      <c r="D81" s="838"/>
      <c r="E81" s="838"/>
      <c r="F81" s="838"/>
      <c r="G81" s="838"/>
      <c r="H81" s="838"/>
      <c r="I81" s="838"/>
      <c r="J81" s="838"/>
      <c r="K81" s="838"/>
      <c r="L81" s="838"/>
      <c r="M81" s="838"/>
      <c r="N81" s="838"/>
      <c r="O81" s="22"/>
    </row>
  </sheetData>
  <mergeCells count="28">
    <mergeCell ref="H2:N2"/>
    <mergeCell ref="B2:D2"/>
    <mergeCell ref="B17:N17"/>
    <mergeCell ref="B32:N32"/>
    <mergeCell ref="B34:B35"/>
    <mergeCell ref="D34:F34"/>
    <mergeCell ref="H34:J34"/>
    <mergeCell ref="L34:N34"/>
    <mergeCell ref="B21:E30"/>
    <mergeCell ref="G21:N21"/>
    <mergeCell ref="B11:G11"/>
    <mergeCell ref="B12:G12"/>
    <mergeCell ref="B13:G13"/>
    <mergeCell ref="H23:N23"/>
    <mergeCell ref="H27:N27"/>
    <mergeCell ref="H25:N25"/>
    <mergeCell ref="B6:N6"/>
    <mergeCell ref="B7:G7"/>
    <mergeCell ref="B8:G8"/>
    <mergeCell ref="B9:G9"/>
    <mergeCell ref="B10:G10"/>
    <mergeCell ref="H29:N29"/>
    <mergeCell ref="B81:N81"/>
    <mergeCell ref="B14:G14"/>
    <mergeCell ref="B15:G15"/>
    <mergeCell ref="B72:I72"/>
    <mergeCell ref="J72:N72"/>
    <mergeCell ref="B19:L19"/>
  </mergeCells>
  <conditionalFormatting sqref="H55:H71 I54:I71 H52:I52 H36:I50 J36:J53 J55:J71">
    <cfRule type="expression" dxfId="7" priority="5">
      <formula>Q36=-2</formula>
    </cfRule>
    <cfRule type="expression" dxfId="6" priority="6">
      <formula>Q36=-1</formula>
    </cfRule>
    <cfRule type="expression" dxfId="5" priority="7">
      <formula>Q36=1</formula>
    </cfRule>
    <cfRule type="expression" dxfId="4" priority="8">
      <formula>Q36=2</formula>
    </cfRule>
  </conditionalFormatting>
  <conditionalFormatting sqref="L36:N50 N36:N53 L52:M52 M54:M71 L55:N71">
    <cfRule type="expression" dxfId="3" priority="1">
      <formula>T36=-2</formula>
    </cfRule>
    <cfRule type="expression" dxfId="2" priority="2">
      <formula>T36=-1</formula>
    </cfRule>
    <cfRule type="expression" dxfId="1" priority="3">
      <formula>T36=1</formula>
    </cfRule>
    <cfRule type="expression" dxfId="0" priority="4">
      <formula>T36=2</formula>
    </cfRule>
  </conditionalFormatting>
  <hyperlinks>
    <hyperlink ref="B4" location="INDICE!A1" display="Índice"/>
    <hyperlink ref="B76" location="'D02'!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59055118110236227" bottom="0.39370078740157483" header="0.31496062992125984" footer="0.31496062992125984"/>
  <pageSetup paperSize="9" scale="6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dimension ref="A1:O80"/>
  <sheetViews>
    <sheetView view="pageBreakPreview" topLeftCell="A55" zoomScale="60" zoomScaleNormal="100" workbookViewId="0"/>
  </sheetViews>
  <sheetFormatPr defaultRowHeight="14.25" x14ac:dyDescent="0.2"/>
  <cols>
    <col min="1" max="1" width="2.7109375" style="6" customWidth="1"/>
    <col min="2" max="2" width="40.7109375" style="6" customWidth="1"/>
    <col min="3" max="14" width="7.85546875" style="6" customWidth="1"/>
    <col min="15" max="15" width="2.7109375" style="6" customWidth="1"/>
    <col min="16" max="16384" width="9.140625" style="6"/>
  </cols>
  <sheetData>
    <row r="1" spans="1:15" ht="9.9499999999999993" customHeight="1" x14ac:dyDescent="0.2">
      <c r="A1" s="146"/>
      <c r="B1" s="146"/>
      <c r="C1" s="146"/>
      <c r="D1" s="146"/>
      <c r="E1" s="146"/>
      <c r="F1" s="146"/>
      <c r="G1" s="146"/>
      <c r="H1" s="146"/>
      <c r="I1" s="146"/>
      <c r="J1" s="146"/>
      <c r="K1" s="146"/>
      <c r="L1" s="146"/>
      <c r="M1" s="146"/>
      <c r="N1" s="146"/>
      <c r="O1" s="146"/>
    </row>
    <row r="2" spans="1:15" ht="20.100000000000001" customHeight="1" thickBot="1" x14ac:dyDescent="0.3">
      <c r="A2" s="146"/>
      <c r="B2" s="814" t="str">
        <f>AUX!A1</f>
        <v>Perfil Local de Saúde 2014</v>
      </c>
      <c r="C2" s="814"/>
      <c r="D2" s="814"/>
      <c r="E2" s="814"/>
      <c r="F2" s="131"/>
      <c r="G2" s="131"/>
      <c r="H2" s="867" t="str">
        <f>AUX!A3</f>
        <v>ULS Norte Alentejano</v>
      </c>
      <c r="I2" s="867"/>
      <c r="J2" s="867"/>
      <c r="K2" s="867"/>
      <c r="L2" s="867"/>
      <c r="M2" s="867"/>
      <c r="N2" s="867"/>
      <c r="O2" s="146"/>
    </row>
    <row r="3" spans="1:15" ht="9.9499999999999993" customHeight="1" thickTop="1" x14ac:dyDescent="0.2">
      <c r="A3" s="146"/>
      <c r="B3" s="146"/>
      <c r="C3" s="146"/>
      <c r="D3" s="146"/>
      <c r="E3" s="146"/>
      <c r="F3" s="146"/>
      <c r="G3" s="146"/>
      <c r="H3" s="146"/>
      <c r="I3" s="146"/>
      <c r="J3" s="146"/>
      <c r="K3" s="146"/>
      <c r="L3" s="146"/>
      <c r="M3" s="146"/>
      <c r="N3" s="146"/>
      <c r="O3" s="146"/>
    </row>
    <row r="4" spans="1:15" x14ac:dyDescent="0.2">
      <c r="A4" s="146"/>
      <c r="B4" s="135" t="s">
        <v>0</v>
      </c>
      <c r="C4" s="146"/>
      <c r="D4" s="146"/>
      <c r="E4" s="146"/>
      <c r="F4" s="146"/>
      <c r="G4" s="146"/>
      <c r="H4" s="146"/>
      <c r="I4" s="146"/>
      <c r="J4" s="146"/>
      <c r="K4" s="146"/>
      <c r="L4" s="146"/>
      <c r="M4" s="146"/>
      <c r="N4" s="146"/>
      <c r="O4" s="146"/>
    </row>
    <row r="5" spans="1:15" ht="15" customHeight="1" x14ac:dyDescent="0.2">
      <c r="A5" s="146"/>
      <c r="B5" s="21"/>
      <c r="C5" s="146"/>
      <c r="D5" s="146"/>
      <c r="E5" s="146"/>
      <c r="F5" s="146"/>
      <c r="G5" s="146"/>
      <c r="H5" s="146"/>
      <c r="I5" s="146"/>
      <c r="J5" s="146"/>
      <c r="K5" s="146"/>
      <c r="L5" s="146"/>
      <c r="M5" s="146"/>
      <c r="N5" s="146"/>
      <c r="O5" s="146"/>
    </row>
    <row r="6" spans="1:15" s="133" customFormat="1" ht="24.95" customHeight="1" x14ac:dyDescent="0.25">
      <c r="A6" s="132"/>
      <c r="B6" s="816" t="s">
        <v>7</v>
      </c>
      <c r="C6" s="816"/>
      <c r="D6" s="816"/>
      <c r="E6" s="816"/>
      <c r="F6" s="816"/>
      <c r="G6" s="816"/>
      <c r="H6" s="816"/>
      <c r="I6" s="816"/>
      <c r="J6" s="816"/>
      <c r="K6" s="816"/>
      <c r="L6" s="816"/>
      <c r="M6" s="816"/>
      <c r="N6" s="816"/>
      <c r="O6" s="132"/>
    </row>
    <row r="7" spans="1:15" ht="18" customHeight="1" x14ac:dyDescent="0.2">
      <c r="A7" s="385"/>
      <c r="B7" s="813" t="s">
        <v>178</v>
      </c>
      <c r="C7" s="813"/>
      <c r="D7" s="813"/>
      <c r="E7" s="813"/>
      <c r="F7" s="813"/>
      <c r="G7" s="813"/>
      <c r="H7" s="385"/>
      <c r="I7" s="385"/>
      <c r="J7" s="385"/>
      <c r="K7" s="385"/>
      <c r="L7" s="385"/>
      <c r="M7" s="385"/>
      <c r="N7" s="385"/>
      <c r="O7" s="385"/>
    </row>
    <row r="8" spans="1:15" ht="15" customHeight="1" x14ac:dyDescent="0.2">
      <c r="A8" s="385"/>
      <c r="B8" s="817" t="s">
        <v>38</v>
      </c>
      <c r="C8" s="817"/>
      <c r="D8" s="817"/>
      <c r="E8" s="817"/>
      <c r="F8" s="817"/>
      <c r="G8" s="817"/>
      <c r="H8" s="385"/>
      <c r="I8" s="385"/>
      <c r="J8" s="385"/>
      <c r="K8" s="385"/>
      <c r="L8" s="385"/>
      <c r="M8" s="385"/>
      <c r="N8" s="385"/>
      <c r="O8" s="385"/>
    </row>
    <row r="9" spans="1:15" ht="15" customHeight="1" x14ac:dyDescent="0.2">
      <c r="A9" s="385"/>
      <c r="B9" s="812" t="s">
        <v>41</v>
      </c>
      <c r="C9" s="812"/>
      <c r="D9" s="812"/>
      <c r="E9" s="812"/>
      <c r="F9" s="812"/>
      <c r="G9" s="812"/>
      <c r="H9" s="385"/>
      <c r="I9" s="385"/>
      <c r="J9" s="385"/>
      <c r="K9" s="385"/>
      <c r="L9" s="385"/>
      <c r="M9" s="385"/>
      <c r="N9" s="385"/>
      <c r="O9" s="385"/>
    </row>
    <row r="10" spans="1:15" ht="15" customHeight="1" x14ac:dyDescent="0.2">
      <c r="A10" s="385"/>
      <c r="B10" s="812" t="s">
        <v>127</v>
      </c>
      <c r="C10" s="812"/>
      <c r="D10" s="812"/>
      <c r="E10" s="812"/>
      <c r="F10" s="812"/>
      <c r="G10" s="812"/>
      <c r="H10" s="385"/>
      <c r="I10" s="385"/>
      <c r="J10" s="385"/>
      <c r="K10" s="385"/>
      <c r="L10" s="385"/>
      <c r="M10" s="385"/>
      <c r="N10" s="385"/>
      <c r="O10" s="385"/>
    </row>
    <row r="11" spans="1:15" ht="15" customHeight="1" x14ac:dyDescent="0.2">
      <c r="A11" s="385"/>
      <c r="B11" s="812" t="s">
        <v>40</v>
      </c>
      <c r="C11" s="812"/>
      <c r="D11" s="812"/>
      <c r="E11" s="812"/>
      <c r="F11" s="812"/>
      <c r="G11" s="812"/>
      <c r="H11" s="134"/>
      <c r="I11" s="385"/>
      <c r="J11" s="385"/>
      <c r="K11" s="385"/>
      <c r="L11" s="385"/>
      <c r="M11" s="385"/>
      <c r="N11" s="385"/>
      <c r="O11" s="385"/>
    </row>
    <row r="12" spans="1:15" ht="15" customHeight="1" x14ac:dyDescent="0.2">
      <c r="A12" s="385"/>
      <c r="B12" s="812" t="s">
        <v>364</v>
      </c>
      <c r="C12" s="812"/>
      <c r="D12" s="812"/>
      <c r="E12" s="812"/>
      <c r="F12" s="812"/>
      <c r="G12" s="812"/>
      <c r="H12" s="385"/>
      <c r="I12" s="385"/>
      <c r="J12" s="385"/>
      <c r="K12" s="385"/>
      <c r="L12" s="385"/>
      <c r="M12" s="385"/>
      <c r="N12" s="385"/>
      <c r="O12" s="385"/>
    </row>
    <row r="13" spans="1:15" ht="15" customHeight="1" x14ac:dyDescent="0.2">
      <c r="A13" s="385"/>
      <c r="B13" s="813" t="s">
        <v>462</v>
      </c>
      <c r="C13" s="813"/>
      <c r="D13" s="813"/>
      <c r="E13" s="813"/>
      <c r="F13" s="813"/>
      <c r="G13" s="813"/>
      <c r="H13" s="385"/>
      <c r="I13" s="385"/>
      <c r="J13" s="385"/>
      <c r="K13" s="385"/>
      <c r="L13" s="385"/>
      <c r="M13" s="385"/>
      <c r="N13" s="385"/>
      <c r="O13" s="385"/>
    </row>
    <row r="14" spans="1:15" ht="15" customHeight="1" x14ac:dyDescent="0.2">
      <c r="A14" s="385"/>
      <c r="B14" s="813" t="s">
        <v>125</v>
      </c>
      <c r="C14" s="813"/>
      <c r="D14" s="813"/>
      <c r="E14" s="813"/>
      <c r="F14" s="813"/>
      <c r="G14" s="813"/>
      <c r="H14" s="385"/>
      <c r="I14" s="385"/>
      <c r="J14" s="385"/>
      <c r="K14" s="385"/>
      <c r="L14" s="385"/>
      <c r="M14" s="385"/>
      <c r="N14" s="385"/>
      <c r="O14" s="385"/>
    </row>
    <row r="15" spans="1:15" ht="15" customHeight="1" x14ac:dyDescent="0.2">
      <c r="A15" s="385"/>
      <c r="B15" s="813" t="s">
        <v>29</v>
      </c>
      <c r="C15" s="813"/>
      <c r="D15" s="813"/>
      <c r="E15" s="813"/>
      <c r="F15" s="813"/>
      <c r="G15" s="813"/>
      <c r="H15" s="385"/>
      <c r="I15" s="385"/>
      <c r="J15" s="385"/>
      <c r="K15" s="385"/>
      <c r="L15" s="385"/>
      <c r="M15" s="385"/>
      <c r="N15" s="385"/>
      <c r="O15" s="385"/>
    </row>
    <row r="16" spans="1:15" ht="20.100000000000001" customHeight="1" x14ac:dyDescent="0.2">
      <c r="A16" s="146"/>
      <c r="B16" s="146"/>
      <c r="C16" s="146"/>
      <c r="D16" s="146"/>
      <c r="E16" s="146"/>
      <c r="F16" s="146"/>
      <c r="G16" s="146"/>
      <c r="H16" s="146"/>
      <c r="I16" s="146"/>
      <c r="J16" s="146"/>
      <c r="K16" s="146"/>
      <c r="L16" s="146"/>
      <c r="M16" s="146"/>
      <c r="N16" s="146"/>
      <c r="O16" s="146"/>
    </row>
    <row r="17" spans="1:15" ht="20.100000000000001" customHeight="1" thickBot="1" x14ac:dyDescent="0.3">
      <c r="A17" s="146"/>
      <c r="B17" s="824" t="s">
        <v>462</v>
      </c>
      <c r="C17" s="824"/>
      <c r="D17" s="824"/>
      <c r="E17" s="824"/>
      <c r="F17" s="824"/>
      <c r="G17" s="824"/>
      <c r="H17" s="824"/>
      <c r="I17" s="824"/>
      <c r="J17" s="824"/>
      <c r="K17" s="824"/>
      <c r="L17" s="824"/>
      <c r="M17" s="824"/>
      <c r="N17" s="824"/>
      <c r="O17" s="146"/>
    </row>
    <row r="18" spans="1:15" ht="9.9499999999999993" customHeight="1" x14ac:dyDescent="0.2">
      <c r="A18" s="22"/>
      <c r="B18" s="22"/>
      <c r="C18" s="22"/>
      <c r="D18" s="22"/>
      <c r="E18" s="22"/>
      <c r="F18" s="22"/>
      <c r="G18" s="22"/>
      <c r="H18" s="22"/>
      <c r="I18" s="22"/>
      <c r="J18" s="22"/>
      <c r="K18" s="22"/>
      <c r="L18" s="22"/>
      <c r="M18" s="22"/>
      <c r="N18" s="22"/>
      <c r="O18" s="22"/>
    </row>
    <row r="19" spans="1:15" ht="14.1" customHeight="1" x14ac:dyDescent="0.2">
      <c r="A19" s="477"/>
      <c r="B19" s="821" t="s">
        <v>672</v>
      </c>
      <c r="C19" s="821"/>
      <c r="D19" s="821"/>
      <c r="E19" s="821"/>
      <c r="F19" s="821"/>
      <c r="G19" s="821"/>
      <c r="H19" s="821"/>
      <c r="I19" s="821"/>
      <c r="J19" s="821"/>
      <c r="K19" s="821"/>
      <c r="L19" s="821"/>
      <c r="M19" s="821"/>
      <c r="N19" s="821"/>
      <c r="O19" s="477"/>
    </row>
    <row r="20" spans="1:15" ht="5.0999999999999996" customHeight="1" x14ac:dyDescent="0.2">
      <c r="A20" s="477"/>
      <c r="B20" s="27"/>
      <c r="C20" s="27"/>
      <c r="D20" s="27"/>
      <c r="E20" s="27"/>
      <c r="F20" s="27"/>
      <c r="G20" s="27"/>
      <c r="H20" s="27"/>
      <c r="I20" s="27"/>
      <c r="J20" s="27"/>
      <c r="K20" s="27"/>
      <c r="L20" s="27"/>
      <c r="M20" s="27"/>
      <c r="N20" s="27"/>
      <c r="O20" s="477"/>
    </row>
    <row r="21" spans="1:15" ht="30" customHeight="1" x14ac:dyDescent="0.2">
      <c r="A21" s="477"/>
      <c r="B21" s="864" t="s">
        <v>346</v>
      </c>
      <c r="C21" s="871" t="s">
        <v>16</v>
      </c>
      <c r="D21" s="872"/>
      <c r="E21" s="873"/>
      <c r="F21" s="871" t="str">
        <f>AUX!A2</f>
        <v>ARS Alentejo</v>
      </c>
      <c r="G21" s="872"/>
      <c r="H21" s="873"/>
      <c r="I21" s="871" t="str">
        <f>AUX!C5</f>
        <v>ULS Norte Alentejano</v>
      </c>
      <c r="J21" s="872"/>
      <c r="K21" s="872"/>
      <c r="L21" s="776"/>
      <c r="M21" s="777"/>
      <c r="N21" s="777"/>
      <c r="O21" s="151"/>
    </row>
    <row r="22" spans="1:15" ht="14.1" customHeight="1" x14ac:dyDescent="0.2">
      <c r="A22" s="477"/>
      <c r="B22" s="865"/>
      <c r="C22" s="488" t="s">
        <v>13</v>
      </c>
      <c r="D22" s="488" t="s">
        <v>14</v>
      </c>
      <c r="E22" s="488" t="s">
        <v>15</v>
      </c>
      <c r="F22" s="488" t="s">
        <v>13</v>
      </c>
      <c r="G22" s="488" t="s">
        <v>14</v>
      </c>
      <c r="H22" s="488" t="s">
        <v>15</v>
      </c>
      <c r="I22" s="488" t="s">
        <v>13</v>
      </c>
      <c r="J22" s="488" t="s">
        <v>14</v>
      </c>
      <c r="K22" s="622" t="s">
        <v>15</v>
      </c>
      <c r="L22" s="620"/>
      <c r="M22" s="621"/>
      <c r="N22" s="621"/>
      <c r="O22" s="151"/>
    </row>
    <row r="23" spans="1:15" ht="15.95" customHeight="1" x14ac:dyDescent="0.2">
      <c r="A23" s="477"/>
      <c r="B23" s="456" t="str">
        <f>AUX!S376</f>
        <v>Hipertensão (K86 ou K87)</v>
      </c>
      <c r="C23" s="138">
        <f>AUX!U376</f>
        <v>19.604573724483775</v>
      </c>
      <c r="D23" s="138">
        <f>AUX!V376</f>
        <v>17.69490254409768</v>
      </c>
      <c r="E23" s="138">
        <f>AUX!W376</f>
        <v>21.311740202485733</v>
      </c>
      <c r="F23" s="138">
        <f>AUX!X376</f>
        <v>25.311196020756171</v>
      </c>
      <c r="G23" s="138">
        <f>AUX!Y376</f>
        <v>22.083947672590192</v>
      </c>
      <c r="H23" s="138">
        <f>AUX!Z376</f>
        <v>28.272716369578582</v>
      </c>
      <c r="I23" s="489">
        <f>AUX!AA376</f>
        <v>25.367783409568549</v>
      </c>
      <c r="J23" s="138">
        <f>AUX!AB376</f>
        <v>22.393401805166508</v>
      </c>
      <c r="K23" s="616">
        <f>AUX!AC376</f>
        <v>28.076723201209429</v>
      </c>
      <c r="L23" s="616"/>
      <c r="M23" s="619"/>
      <c r="N23" s="619"/>
      <c r="O23" s="151"/>
    </row>
    <row r="24" spans="1:15" ht="15.95" customHeight="1" x14ac:dyDescent="0.2">
      <c r="A24" s="477"/>
      <c r="B24" s="486" t="str">
        <f>AUX!S377</f>
        <v>Alterações do metabolismo dos lípidos (T93)</v>
      </c>
      <c r="C24" s="140">
        <f>AUX!U377</f>
        <v>16.646156843855412</v>
      </c>
      <c r="D24" s="140">
        <f>AUX!V377</f>
        <v>15.934967112723038</v>
      </c>
      <c r="E24" s="140">
        <f>AUX!W377</f>
        <v>17.281930835188799</v>
      </c>
      <c r="F24" s="140">
        <f>AUX!X377</f>
        <v>19.16310795360155</v>
      </c>
      <c r="G24" s="140">
        <f>AUX!Y377</f>
        <v>17.14649795991717</v>
      </c>
      <c r="H24" s="140">
        <f>AUX!Z377</f>
        <v>21.013672548461088</v>
      </c>
      <c r="I24" s="490">
        <f>AUX!AA377</f>
        <v>18.13738822268925</v>
      </c>
      <c r="J24" s="140">
        <f>AUX!AB377</f>
        <v>16.592315938721168</v>
      </c>
      <c r="K24" s="606">
        <f>AUX!AC377</f>
        <v>19.544574101195256</v>
      </c>
      <c r="L24" s="616"/>
      <c r="M24" s="619"/>
      <c r="N24" s="619"/>
      <c r="O24" s="151"/>
    </row>
    <row r="25" spans="1:15" ht="15.95" customHeight="1" x14ac:dyDescent="0.2">
      <c r="A25" s="477"/>
      <c r="B25" s="456" t="str">
        <f>AUX!S378</f>
        <v>Perturbações depressivas (P76)</v>
      </c>
      <c r="C25" s="138">
        <f>AUX!U378</f>
        <v>7.6372013897529758</v>
      </c>
      <c r="D25" s="138">
        <f>AUX!V378</f>
        <v>3.1391390493249474</v>
      </c>
      <c r="E25" s="138">
        <f>AUX!W378</f>
        <v>11.658281731966259</v>
      </c>
      <c r="F25" s="138">
        <f>AUX!X378</f>
        <v>8.9851560133292949</v>
      </c>
      <c r="G25" s="138">
        <f>AUX!Y378</f>
        <v>3.3862515979627763</v>
      </c>
      <c r="H25" s="138">
        <f>AUX!Z378</f>
        <v>14.123052936149799</v>
      </c>
      <c r="I25" s="489">
        <f>AUX!AA378</f>
        <v>10.209749866073269</v>
      </c>
      <c r="J25" s="138">
        <f>AUX!AB378</f>
        <v>3.7659508247743543</v>
      </c>
      <c r="K25" s="616">
        <f>AUX!AC378</f>
        <v>16.07848695296137</v>
      </c>
      <c r="L25" s="616"/>
      <c r="M25" s="619"/>
      <c r="N25" s="619"/>
      <c r="O25" s="151"/>
    </row>
    <row r="26" spans="1:15" ht="15.95" customHeight="1" x14ac:dyDescent="0.2">
      <c r="A26" s="477"/>
      <c r="B26" s="486" t="str">
        <f>AUX!S379</f>
        <v>Diabetes (T89 ou T90)</v>
      </c>
      <c r="C26" s="140">
        <f>AUX!U379</f>
        <v>6.9061522377659124</v>
      </c>
      <c r="D26" s="140">
        <f>AUX!V379</f>
        <v>7.2281423390815931</v>
      </c>
      <c r="E26" s="140">
        <f>AUX!W379</f>
        <v>6.6183065013583242</v>
      </c>
      <c r="F26" s="140">
        <f>AUX!X379</f>
        <v>8.5502926776832044</v>
      </c>
      <c r="G26" s="140">
        <f>AUX!Y379</f>
        <v>8.5912196795497522</v>
      </c>
      <c r="H26" s="140">
        <f>AUX!Z379</f>
        <v>8.51273555912028</v>
      </c>
      <c r="I26" s="490">
        <f>AUX!AA379</f>
        <v>8.6652655870111666</v>
      </c>
      <c r="J26" s="140">
        <f>AUX!AB379</f>
        <v>8.5140228931078603</v>
      </c>
      <c r="K26" s="606">
        <f>AUX!AC379</f>
        <v>8.8030109762050994</v>
      </c>
      <c r="L26" s="616"/>
      <c r="M26" s="619"/>
      <c r="N26" s="619"/>
      <c r="O26" s="151"/>
    </row>
    <row r="27" spans="1:15" ht="15.95" customHeight="1" x14ac:dyDescent="0.2">
      <c r="A27" s="477"/>
      <c r="B27" s="456" t="str">
        <f>AUX!S380</f>
        <v>Obesidade (T82)</v>
      </c>
      <c r="C27" s="138">
        <f>AUX!U380</f>
        <v>5.1104281302880299</v>
      </c>
      <c r="D27" s="138">
        <f>AUX!V380</f>
        <v>4.2260181761832811</v>
      </c>
      <c r="E27" s="138">
        <f>AUX!W380</f>
        <v>5.9010537845714133</v>
      </c>
      <c r="F27" s="138">
        <f>AUX!X380</f>
        <v>5.4820142478818736</v>
      </c>
      <c r="G27" s="138">
        <f>AUX!Y380</f>
        <v>4.2312829037383137</v>
      </c>
      <c r="H27" s="138">
        <f>AUX!Z380</f>
        <v>6.6297617798299928</v>
      </c>
      <c r="I27" s="489">
        <f>AUX!AA380</f>
        <v>4.8287798244529601</v>
      </c>
      <c r="J27" s="138">
        <f>AUX!AB380</f>
        <v>3.5463568143306707</v>
      </c>
      <c r="K27" s="616">
        <f>AUX!AC380</f>
        <v>5.9967559565991087</v>
      </c>
      <c r="L27" s="616"/>
      <c r="M27" s="619"/>
      <c r="N27" s="619"/>
      <c r="O27" s="151"/>
    </row>
    <row r="28" spans="1:15" ht="15.95" customHeight="1" x14ac:dyDescent="0.2">
      <c r="A28" s="477"/>
      <c r="B28" s="486" t="str">
        <f>AUX!S381</f>
        <v>Osteoartrose do joelho (L90)</v>
      </c>
      <c r="C28" s="140">
        <f>AUX!U381</f>
        <v>3.2670695586536738</v>
      </c>
      <c r="D28" s="140">
        <f>AUX!V381</f>
        <v>2.0318455687064416</v>
      </c>
      <c r="E28" s="140">
        <f>AUX!W381</f>
        <v>4.3713083460010331</v>
      </c>
      <c r="F28" s="140">
        <f>AUX!X381</f>
        <v>3.871554074522872</v>
      </c>
      <c r="G28" s="140">
        <f>AUX!Y381</f>
        <v>2.2447037489329897</v>
      </c>
      <c r="H28" s="140">
        <f>AUX!Z381</f>
        <v>5.3644513740011694</v>
      </c>
      <c r="I28" s="490">
        <f>AUX!AA381</f>
        <v>3.8818148102361234</v>
      </c>
      <c r="J28" s="140">
        <f>AUX!AB381</f>
        <v>2.0973821627416402</v>
      </c>
      <c r="K28" s="606">
        <f>AUX!AC381</f>
        <v>5.506999889765515</v>
      </c>
      <c r="L28" s="616"/>
      <c r="M28" s="619"/>
      <c r="N28" s="619"/>
      <c r="O28" s="151"/>
    </row>
    <row r="29" spans="1:15" ht="15.95" customHeight="1" x14ac:dyDescent="0.2">
      <c r="A29" s="477"/>
      <c r="B29" s="456" t="str">
        <f>AUX!S382</f>
        <v>Doenças dos dentes e gengivas (7 anos) (D82)</v>
      </c>
      <c r="C29" s="138">
        <f>AUX!U382</f>
        <v>4.4293841207024487</v>
      </c>
      <c r="D29" s="138">
        <f>AUX!V382</f>
        <v>4.4740866938996771</v>
      </c>
      <c r="E29" s="138">
        <f>AUX!W382</f>
        <v>4.3826635911132694</v>
      </c>
      <c r="F29" s="138">
        <f>AUX!X382</f>
        <v>5.8717660292463441</v>
      </c>
      <c r="G29" s="138">
        <f>AUX!Y382</f>
        <v>5.8058925476603118</v>
      </c>
      <c r="H29" s="138">
        <f>AUX!Z382</f>
        <v>5.9429106223678048</v>
      </c>
      <c r="I29" s="489">
        <f>AUX!AA382</f>
        <v>3.4450651769087521</v>
      </c>
      <c r="J29" s="138">
        <f>AUX!AB382</f>
        <v>2.9411764705882351</v>
      </c>
      <c r="K29" s="616">
        <f>AUX!AC382</f>
        <v>3.9622641509433962</v>
      </c>
      <c r="L29" s="616"/>
      <c r="M29" s="619"/>
      <c r="N29" s="619"/>
      <c r="O29" s="151"/>
    </row>
    <row r="30" spans="1:15" ht="15.95" customHeight="1" x14ac:dyDescent="0.2">
      <c r="A30" s="477"/>
      <c r="B30" s="486" t="str">
        <f>AUX!S383</f>
        <v>Doença cardíaca isquémica (K74 ou K76)</v>
      </c>
      <c r="C30" s="140">
        <f>AUX!U383</f>
        <v>1.4086455192569411</v>
      </c>
      <c r="D30" s="140">
        <f>AUX!V383</f>
        <v>1.6829494460754435</v>
      </c>
      <c r="E30" s="140">
        <f>AUX!W383</f>
        <v>1.1634292362347654</v>
      </c>
      <c r="F30" s="140">
        <f>AUX!X383</f>
        <v>2.5691139537383587</v>
      </c>
      <c r="G30" s="140">
        <f>AUX!Y383</f>
        <v>2.6510866146877796</v>
      </c>
      <c r="H30" s="140">
        <f>AUX!Z383</f>
        <v>2.4938908294979236</v>
      </c>
      <c r="I30" s="490">
        <f>AUX!AA383</f>
        <v>2.4593068776527796</v>
      </c>
      <c r="J30" s="140">
        <f>AUX!AB383</f>
        <v>2.5884427845212157</v>
      </c>
      <c r="K30" s="606">
        <f>AUX!AC383</f>
        <v>2.3416954063715534</v>
      </c>
      <c r="L30" s="616"/>
      <c r="M30" s="619"/>
      <c r="N30" s="619"/>
      <c r="O30" s="151"/>
    </row>
    <row r="31" spans="1:15" ht="15.95" customHeight="1" x14ac:dyDescent="0.2">
      <c r="A31" s="477"/>
      <c r="B31" s="456" t="str">
        <f>AUX!S384</f>
        <v>Osteoporose (L95)</v>
      </c>
      <c r="C31" s="138">
        <f>AUX!U384</f>
        <v>2.0133234684145331</v>
      </c>
      <c r="D31" s="138">
        <f>AUX!V384</f>
        <v>0.28738553453709426</v>
      </c>
      <c r="E31" s="138">
        <f>AUX!W384</f>
        <v>3.5562400783996146</v>
      </c>
      <c r="F31" s="138">
        <f>AUX!X384</f>
        <v>2.4547790991977014</v>
      </c>
      <c r="G31" s="138">
        <f>AUX!Y384</f>
        <v>0.3904542911171649</v>
      </c>
      <c r="H31" s="138">
        <f>AUX!Z384</f>
        <v>4.3491297243002558</v>
      </c>
      <c r="I31" s="489">
        <f>AUX!AA384</f>
        <v>2.2285408167470226</v>
      </c>
      <c r="J31" s="138">
        <f>AUX!AB384</f>
        <v>0.29394473838918284</v>
      </c>
      <c r="K31" s="616">
        <f>AUX!AC384</f>
        <v>3.990488338766319</v>
      </c>
      <c r="L31" s="616"/>
      <c r="M31" s="619"/>
      <c r="N31" s="619"/>
      <c r="O31" s="151"/>
    </row>
    <row r="32" spans="1:15" ht="15.95" customHeight="1" x14ac:dyDescent="0.2">
      <c r="A32" s="477"/>
      <c r="B32" s="486" t="str">
        <f>AUX!S385</f>
        <v>Asma (R96)</v>
      </c>
      <c r="C32" s="140">
        <f>AUX!U385</f>
        <v>1.9124110605593923</v>
      </c>
      <c r="D32" s="140">
        <f>AUX!V385</f>
        <v>1.6951939425344171</v>
      </c>
      <c r="E32" s="140">
        <f>AUX!W385</f>
        <v>2.1065941147674256</v>
      </c>
      <c r="F32" s="140">
        <f>AUX!X385</f>
        <v>1.9636278351623653</v>
      </c>
      <c r="G32" s="140">
        <f>AUX!Y385</f>
        <v>1.7206944858542004</v>
      </c>
      <c r="H32" s="140">
        <f>AUX!Z385</f>
        <v>2.1865583257124865</v>
      </c>
      <c r="I32" s="490">
        <f>AUX!AA385</f>
        <v>1.8469526517492891</v>
      </c>
      <c r="J32" s="140">
        <f>AUX!AB385</f>
        <v>1.4973890790884257</v>
      </c>
      <c r="K32" s="606">
        <f>AUX!AC385</f>
        <v>2.1653202311774615</v>
      </c>
      <c r="L32" s="616"/>
      <c r="M32" s="619"/>
      <c r="N32" s="619"/>
      <c r="O32" s="151"/>
    </row>
    <row r="33" spans="1:15" ht="15.95" customHeight="1" x14ac:dyDescent="0.2">
      <c r="A33" s="477"/>
      <c r="B33" s="456" t="str">
        <f>AUX!S386</f>
        <v>Osteoartrose da anca (L89)</v>
      </c>
      <c r="C33" s="138">
        <f>AUX!U386</f>
        <v>1.5423794716440409</v>
      </c>
      <c r="D33" s="138">
        <f>AUX!V386</f>
        <v>1.139088013440547</v>
      </c>
      <c r="E33" s="138">
        <f>AUX!W386</f>
        <v>1.9029052340794015</v>
      </c>
      <c r="F33" s="138">
        <f>AUX!X386</f>
        <v>1.5273963901457037</v>
      </c>
      <c r="G33" s="138">
        <f>AUX!Y386</f>
        <v>1.0006412272354122</v>
      </c>
      <c r="H33" s="138">
        <f>AUX!Z386</f>
        <v>2.0107791253766698</v>
      </c>
      <c r="I33" s="489">
        <f>AUX!AA386</f>
        <v>1.7043721926896609</v>
      </c>
      <c r="J33" s="138">
        <f>AUX!AB386</f>
        <v>1.1100736590932669</v>
      </c>
      <c r="K33" s="616">
        <f>AUX!AC386</f>
        <v>2.2456339270247714</v>
      </c>
      <c r="L33" s="616"/>
      <c r="M33" s="619"/>
      <c r="N33" s="619"/>
      <c r="O33" s="151"/>
    </row>
    <row r="34" spans="1:15" ht="15.95" customHeight="1" x14ac:dyDescent="0.2">
      <c r="A34" s="477"/>
      <c r="B34" s="486" t="str">
        <f>AUX!S387</f>
        <v>Trombose / acidente vascular cerebral (K90)</v>
      </c>
      <c r="C34" s="140">
        <f>AUX!U387</f>
        <v>1.1194584746267313</v>
      </c>
      <c r="D34" s="140">
        <f>AUX!V387</f>
        <v>1.2101266718882413</v>
      </c>
      <c r="E34" s="140">
        <f>AUX!W387</f>
        <v>1.038404883529219</v>
      </c>
      <c r="F34" s="140">
        <f>AUX!X387</f>
        <v>1.5518269146202031</v>
      </c>
      <c r="G34" s="140">
        <f>AUX!Y387</f>
        <v>1.7190607858913673</v>
      </c>
      <c r="H34" s="140">
        <f>AUX!Z387</f>
        <v>1.3983628922237379</v>
      </c>
      <c r="I34" s="490">
        <f>AUX!AA387</f>
        <v>1.3788272139118969</v>
      </c>
      <c r="J34" s="140">
        <f>AUX!AB387</f>
        <v>1.4991181657848323</v>
      </c>
      <c r="K34" s="606">
        <f>AUX!AC387</f>
        <v>1.2692713500574795</v>
      </c>
      <c r="L34" s="616"/>
      <c r="M34" s="619"/>
      <c r="N34" s="619"/>
      <c r="O34" s="151"/>
    </row>
    <row r="35" spans="1:15" ht="15.95" customHeight="1" x14ac:dyDescent="0.2">
      <c r="A35" s="477"/>
      <c r="B35" s="456" t="str">
        <f>AUX!S388</f>
        <v>Bronquite crónica (R79)</v>
      </c>
      <c r="C35" s="138">
        <f>AUX!U388</f>
        <v>0.99120287415322317</v>
      </c>
      <c r="D35" s="138">
        <f>AUX!V388</f>
        <v>1.0152436778269249</v>
      </c>
      <c r="E35" s="138">
        <f>AUX!W388</f>
        <v>0.96971139721336985</v>
      </c>
      <c r="F35" s="138">
        <f>AUX!X388</f>
        <v>1.2234806656829309</v>
      </c>
      <c r="G35" s="138">
        <f>AUX!Y388</f>
        <v>1.3212548449414523</v>
      </c>
      <c r="H35" s="138">
        <f>AUX!Z388</f>
        <v>1.1337571023792035</v>
      </c>
      <c r="I35" s="489">
        <f>AUX!AA388</f>
        <v>1.2914657765690032</v>
      </c>
      <c r="J35" s="138">
        <f>AUX!AB388</f>
        <v>1.3573330566794619</v>
      </c>
      <c r="K35" s="616">
        <f>AUX!AC388</f>
        <v>1.2314766696587456</v>
      </c>
      <c r="L35" s="616"/>
      <c r="M35" s="619"/>
      <c r="N35" s="619"/>
      <c r="O35" s="151"/>
    </row>
    <row r="36" spans="1:15" ht="15.95" customHeight="1" x14ac:dyDescent="0.2">
      <c r="A36" s="477"/>
      <c r="B36" s="486" t="str">
        <f>AUX!S389</f>
        <v>DPOC (R95)</v>
      </c>
      <c r="C36" s="140">
        <f>AUX!U389</f>
        <v>0.88923170679705144</v>
      </c>
      <c r="D36" s="140">
        <f>AUX!V389</f>
        <v>1.1616631606934789</v>
      </c>
      <c r="E36" s="140">
        <f>AUX!W389</f>
        <v>0.64568933655963368</v>
      </c>
      <c r="F36" s="140">
        <f>AUX!X389</f>
        <v>1.0544214363193949</v>
      </c>
      <c r="G36" s="140">
        <f>AUX!Y389</f>
        <v>1.4544013919123684</v>
      </c>
      <c r="H36" s="140">
        <f>AUX!Z389</f>
        <v>0.68737538041767232</v>
      </c>
      <c r="I36" s="490">
        <f>AUX!AA389</f>
        <v>0.92636090163596663</v>
      </c>
      <c r="J36" s="140">
        <f>AUX!AB389</f>
        <v>1.1723207801639175</v>
      </c>
      <c r="K36" s="606">
        <f>AUX!AC389</f>
        <v>0.70235114407647126</v>
      </c>
      <c r="L36" s="616"/>
      <c r="M36" s="619"/>
      <c r="N36" s="619"/>
      <c r="O36" s="151"/>
    </row>
    <row r="37" spans="1:15" ht="15.95" customHeight="1" x14ac:dyDescent="0.2">
      <c r="A37" s="477"/>
      <c r="B37" s="456" t="str">
        <f>AUX!S390</f>
        <v>Enfarte agudo do miocárdio (K75)</v>
      </c>
      <c r="C37" s="138">
        <f>AUX!U390</f>
        <v>0.54802945915747803</v>
      </c>
      <c r="D37" s="138">
        <f>AUX!V390</f>
        <v>0.85326648181249831</v>
      </c>
      <c r="E37" s="138">
        <f>AUX!W390</f>
        <v>0.2751602771360887</v>
      </c>
      <c r="F37" s="138">
        <f>AUX!X390</f>
        <v>0.77220001758997758</v>
      </c>
      <c r="G37" s="138">
        <f>AUX!Y390</f>
        <v>1.1439983989740363</v>
      </c>
      <c r="H37" s="138">
        <f>AUX!Z390</f>
        <v>0.43101509677225908</v>
      </c>
      <c r="I37" s="489">
        <f>AUX!AA390</f>
        <v>0.8744385379321713</v>
      </c>
      <c r="J37" s="138">
        <f>AUX!AB390</f>
        <v>1.3192931493585089</v>
      </c>
      <c r="K37" s="616">
        <f>AUX!AC390</f>
        <v>0.469283948284279</v>
      </c>
      <c r="L37" s="616"/>
      <c r="M37" s="619"/>
      <c r="N37" s="619"/>
      <c r="O37" s="151"/>
    </row>
    <row r="38" spans="1:15" ht="15.95" customHeight="1" x14ac:dyDescent="0.2">
      <c r="A38" s="477"/>
      <c r="B38" s="486" t="str">
        <f>AUX!S391</f>
        <v>Demência (P70)</v>
      </c>
      <c r="C38" s="140">
        <f>AUX!U391</f>
        <v>0.55382835293835386</v>
      </c>
      <c r="D38" s="140">
        <f>AUX!V391</f>
        <v>0.37167705974038379</v>
      </c>
      <c r="E38" s="140">
        <f>AUX!W391</f>
        <v>0.71666402059995138</v>
      </c>
      <c r="F38" s="140">
        <f>AUX!X391</f>
        <v>0.75636903773050201</v>
      </c>
      <c r="G38" s="140">
        <f>AUX!Y391</f>
        <v>0.50154588858983096</v>
      </c>
      <c r="H38" s="140">
        <f>AUX!Z391</f>
        <v>0.9902103353672248</v>
      </c>
      <c r="I38" s="490">
        <f>AUX!AA391</f>
        <v>0.78130794906663359</v>
      </c>
      <c r="J38" s="140">
        <f>AUX!AB391</f>
        <v>0.49106062177957605</v>
      </c>
      <c r="K38" s="606">
        <f>AUX!AC391</f>
        <v>1.0456528243649705</v>
      </c>
      <c r="L38" s="616"/>
      <c r="M38" s="619"/>
      <c r="N38" s="619"/>
      <c r="O38" s="151"/>
    </row>
    <row r="39" spans="1:15" ht="15.95" customHeight="1" x14ac:dyDescent="0.2">
      <c r="A39" s="477"/>
      <c r="B39" s="456" t="str">
        <f>AUX!S392</f>
        <v>Neoplasia maligna da mama feminina (X76)</v>
      </c>
      <c r="C39" s="138">
        <f>AUX!U392</f>
        <v>0.60290039880264978</v>
      </c>
      <c r="D39" s="138" t="str">
        <f>AUX!V392</f>
        <v>---</v>
      </c>
      <c r="E39" s="138">
        <f>AUX!W392</f>
        <v>1.1418682383873697</v>
      </c>
      <c r="F39" s="138">
        <f>AUX!X392</f>
        <v>0.627766756896737</v>
      </c>
      <c r="G39" s="138" t="str">
        <f>AUX!Y392</f>
        <v>---</v>
      </c>
      <c r="H39" s="138">
        <f>AUX!Z392</f>
        <v>1.2038439050717358</v>
      </c>
      <c r="I39" s="489">
        <f>AUX!AA392</f>
        <v>0.60823340338731613</v>
      </c>
      <c r="J39" s="138" t="str">
        <f>AUX!AB392</f>
        <v>---</v>
      </c>
      <c r="K39" s="616">
        <f>AUX!AC392</f>
        <v>1.1621864222610667</v>
      </c>
      <c r="L39" s="616"/>
      <c r="M39" s="619"/>
      <c r="N39" s="619"/>
      <c r="O39" s="151"/>
    </row>
    <row r="40" spans="1:15" ht="15.95" customHeight="1" x14ac:dyDescent="0.2">
      <c r="A40" s="477"/>
      <c r="B40" s="486" t="str">
        <f>AUX!S393</f>
        <v>Neoplasia maligna da próstata (Y77)</v>
      </c>
      <c r="C40" s="140">
        <f>AUX!U393</f>
        <v>0.3878070924647698</v>
      </c>
      <c r="D40" s="140">
        <f>AUX!V393</f>
        <v>0.82161600188997408</v>
      </c>
      <c r="E40" s="140" t="str">
        <f>AUX!W393</f>
        <v>---</v>
      </c>
      <c r="F40" s="140">
        <f>AUX!X393</f>
        <v>0.41414625089171414</v>
      </c>
      <c r="G40" s="140">
        <f>AUX!Y393</f>
        <v>0.86545255531095444</v>
      </c>
      <c r="H40" s="140" t="str">
        <f>AUX!Z393</f>
        <v>---</v>
      </c>
      <c r="I40" s="490">
        <f>AUX!AA393</f>
        <v>0.40548893559154409</v>
      </c>
      <c r="J40" s="140">
        <f>AUX!AB393</f>
        <v>0.85071065463222328</v>
      </c>
      <c r="K40" s="606" t="str">
        <f>AUX!AC393</f>
        <v>---</v>
      </c>
      <c r="L40" s="616"/>
      <c r="M40" s="619"/>
      <c r="N40" s="619"/>
      <c r="O40" s="151"/>
    </row>
    <row r="41" spans="1:15" ht="15.95" customHeight="1" x14ac:dyDescent="0.2">
      <c r="A41" s="477"/>
      <c r="B41" s="456" t="str">
        <f>AUX!S394</f>
        <v>Neoplasia maligna do cólon e reto (D75)</v>
      </c>
      <c r="C41" s="138">
        <f>AUX!U394</f>
        <v>0.37987125290199664</v>
      </c>
      <c r="D41" s="138">
        <f>AUX!V394</f>
        <v>0.44734598995827812</v>
      </c>
      <c r="E41" s="138">
        <f>AUX!W394</f>
        <v>0.31955164898401156</v>
      </c>
      <c r="F41" s="138">
        <f>AUX!X394</f>
        <v>0.41336447410853011</v>
      </c>
      <c r="G41" s="138">
        <f>AUX!Y394</f>
        <v>0.50399643853408105</v>
      </c>
      <c r="H41" s="138">
        <f>AUX!Z394</f>
        <v>0.33019504370118286</v>
      </c>
      <c r="I41" s="489">
        <f>AUX!AA394</f>
        <v>0.34285243334569576</v>
      </c>
      <c r="J41" s="138">
        <f>AUX!AB394</f>
        <v>0.41152263374485598</v>
      </c>
      <c r="K41" s="616">
        <f>AUX!AC394</f>
        <v>0.28031054629060959</v>
      </c>
      <c r="L41" s="616"/>
      <c r="M41" s="619"/>
      <c r="N41" s="619"/>
      <c r="O41" s="151"/>
    </row>
    <row r="42" spans="1:15" ht="15.95" customHeight="1" x14ac:dyDescent="0.2">
      <c r="A42" s="477"/>
      <c r="B42" s="486" t="str">
        <f>AUX!S395</f>
        <v>Neoplasia maligna do colo do útero (X75)</v>
      </c>
      <c r="C42" s="140">
        <f>AUX!U395</f>
        <v>0.10573024925432734</v>
      </c>
      <c r="D42" s="140" t="str">
        <f>AUX!V395</f>
        <v>---</v>
      </c>
      <c r="E42" s="140">
        <f>AUX!W395</f>
        <v>0.20024868734547877</v>
      </c>
      <c r="F42" s="140">
        <f>AUX!X395</f>
        <v>9.479043496105774E-2</v>
      </c>
      <c r="G42" s="140" t="str">
        <f>AUX!Y395</f>
        <v>---</v>
      </c>
      <c r="H42" s="140">
        <f>AUX!Z395</f>
        <v>0.18177593211699622</v>
      </c>
      <c r="I42" s="490">
        <f>AUX!AA395</f>
        <v>0.1046688919108254</v>
      </c>
      <c r="J42" s="140" t="str">
        <f>AUX!AB395</f>
        <v>---</v>
      </c>
      <c r="K42" s="606">
        <f>AUX!AC395</f>
        <v>0.19999685044330009</v>
      </c>
      <c r="L42" s="616"/>
      <c r="M42" s="619"/>
      <c r="N42" s="619"/>
      <c r="O42" s="151"/>
    </row>
    <row r="43" spans="1:15" ht="15.95" customHeight="1" x14ac:dyDescent="0.2">
      <c r="A43" s="477"/>
      <c r="B43" s="456" t="str">
        <f>AUX!S396</f>
        <v>Neoplasia maligna do estômago (D74)</v>
      </c>
      <c r="C43" s="138">
        <f>AUX!U396</f>
        <v>0.11052866387367853</v>
      </c>
      <c r="D43" s="138">
        <f>AUX!V396</f>
        <v>0.13038845304883845</v>
      </c>
      <c r="E43" s="138">
        <f>AUX!W396</f>
        <v>9.2774839713665527E-2</v>
      </c>
      <c r="F43" s="138">
        <f>AUX!X396</f>
        <v>8.599544615023795E-2</v>
      </c>
      <c r="G43" s="138">
        <f>AUX!Y396</f>
        <v>0.10210624767708286</v>
      </c>
      <c r="H43" s="138">
        <f>AUX!Z396</f>
        <v>7.1211189901503671E-2</v>
      </c>
      <c r="I43" s="489">
        <f>AUX!AA396</f>
        <v>8.2416450323484561E-2</v>
      </c>
      <c r="J43" s="138">
        <f>AUX!AB396</f>
        <v>8.991250821316181E-2</v>
      </c>
      <c r="K43" s="616">
        <f>AUX!AC396</f>
        <v>7.5589360797467753E-2</v>
      </c>
      <c r="L43" s="616"/>
      <c r="M43" s="619"/>
      <c r="N43" s="619"/>
      <c r="O43" s="151"/>
    </row>
    <row r="44" spans="1:15" ht="15.95" customHeight="1" x14ac:dyDescent="0.2">
      <c r="A44" s="477"/>
      <c r="B44" s="487" t="str">
        <f>AUX!S397</f>
        <v>Neoplasia maligna do brônquio / pulmão (R84)</v>
      </c>
      <c r="C44" s="142">
        <f>AUX!U397</f>
        <v>6.3671270910621552E-2</v>
      </c>
      <c r="D44" s="142">
        <f>AUX!V397</f>
        <v>8.6390581739113612E-2</v>
      </c>
      <c r="E44" s="142">
        <f>AUX!W397</f>
        <v>4.3361153520743538E-2</v>
      </c>
      <c r="F44" s="142">
        <f>AUX!X397</f>
        <v>6.2737586850514504E-2</v>
      </c>
      <c r="G44" s="142">
        <f>AUX!Y397</f>
        <v>9.4346172853624566E-2</v>
      </c>
      <c r="H44" s="142">
        <f>AUX!Z397</f>
        <v>3.3731616269133319E-2</v>
      </c>
      <c r="I44" s="491">
        <f>AUX!AA397</f>
        <v>5.3570692710264968E-2</v>
      </c>
      <c r="J44" s="142">
        <f>AUX!AB397</f>
        <v>7.9537988034720064E-2</v>
      </c>
      <c r="K44" s="623">
        <f>AUX!AC397</f>
        <v>2.9920788648997654E-2</v>
      </c>
      <c r="L44" s="616"/>
      <c r="M44" s="619"/>
      <c r="N44" s="619"/>
      <c r="O44" s="151"/>
    </row>
    <row r="45" spans="1:15" ht="14.1" customHeight="1" x14ac:dyDescent="0.2">
      <c r="A45" s="477"/>
      <c r="B45" s="703" t="s">
        <v>51</v>
      </c>
      <c r="C45" s="703"/>
      <c r="D45" s="703"/>
      <c r="E45" s="703"/>
      <c r="F45" s="480"/>
      <c r="G45" s="26"/>
      <c r="H45" s="26"/>
      <c r="I45" s="688" t="str">
        <f>IF(AUX!B5=1,"Fonte: Observatórios Regionais de Saúde (dados: SIARS)","")</f>
        <v>Fonte: Observatórios Regionais de Saúde (dados: SIARS)</v>
      </c>
      <c r="J45" s="688"/>
      <c r="K45" s="688"/>
      <c r="L45" s="689"/>
      <c r="M45" s="689"/>
      <c r="N45" s="689"/>
      <c r="O45" s="151"/>
    </row>
    <row r="46" spans="1:15" ht="15" customHeight="1" x14ac:dyDescent="0.2">
      <c r="A46" s="477"/>
      <c r="B46" s="703" t="s">
        <v>551</v>
      </c>
      <c r="C46" s="703"/>
      <c r="D46" s="703"/>
      <c r="E46" s="703"/>
      <c r="F46" s="28"/>
      <c r="G46" s="28"/>
      <c r="H46" s="28"/>
      <c r="I46" s="28"/>
      <c r="J46" s="28"/>
      <c r="K46" s="28"/>
      <c r="L46" s="28"/>
      <c r="M46" s="28"/>
      <c r="N46" s="28"/>
      <c r="O46" s="477"/>
    </row>
    <row r="47" spans="1:15" ht="26.1" customHeight="1" x14ac:dyDescent="0.2">
      <c r="A47" s="477"/>
      <c r="B47" s="821" t="str">
        <f>"PROPORÇÃO DE INSCRITOS (%) POR DIAGNÓSTICO ATIVO " &amp; AUX!C6 &amp; ", POR SEXO, DEZEMBRO 2013 (ORDEM DECRESCENTE)"</f>
        <v>PROPORÇÃO DE INSCRITOS (%) POR DIAGNÓSTICO ATIVO NA ULS NORTE ALENTEJANO, POR SEXO, DEZEMBRO 2013 (ORDEM DECRESCENTE)</v>
      </c>
      <c r="C47" s="821"/>
      <c r="D47" s="821"/>
      <c r="E47" s="821"/>
      <c r="F47" s="821"/>
      <c r="G47" s="821"/>
      <c r="H47" s="821"/>
      <c r="I47" s="821"/>
      <c r="J47" s="821"/>
      <c r="K47" s="821"/>
      <c r="L47" s="821"/>
      <c r="M47" s="28"/>
      <c r="N47" s="28"/>
      <c r="O47" s="477"/>
    </row>
    <row r="48" spans="1:15" ht="5.0999999999999996" customHeight="1" x14ac:dyDescent="0.2">
      <c r="A48" s="477"/>
      <c r="B48" s="27"/>
      <c r="C48" s="27"/>
      <c r="D48" s="27"/>
      <c r="E48" s="27"/>
      <c r="F48" s="28"/>
      <c r="G48" s="28"/>
      <c r="H48" s="28"/>
      <c r="I48" s="28"/>
      <c r="J48" s="28"/>
      <c r="K48" s="28"/>
      <c r="L48" s="28"/>
      <c r="M48" s="28"/>
      <c r="N48" s="28"/>
      <c r="O48" s="477"/>
    </row>
    <row r="49" spans="1:15" ht="14.1" customHeight="1" x14ac:dyDescent="0.2">
      <c r="A49" s="477"/>
      <c r="B49" s="493" t="s">
        <v>62</v>
      </c>
      <c r="C49" s="27"/>
      <c r="D49" s="27"/>
      <c r="E49" s="27"/>
      <c r="G49" s="492"/>
      <c r="H49" s="866" t="s">
        <v>63</v>
      </c>
      <c r="I49" s="866"/>
      <c r="J49" s="866"/>
      <c r="K49" s="866"/>
      <c r="L49" s="866"/>
      <c r="M49" s="496"/>
      <c r="N49" s="28"/>
      <c r="O49" s="477"/>
    </row>
    <row r="50" spans="1:15" ht="14.1" customHeight="1" x14ac:dyDescent="0.2">
      <c r="A50" s="477"/>
      <c r="B50" s="465"/>
      <c r="C50" s="861" t="str">
        <f>AUX!S376</f>
        <v>Hipertensão (K86 ou K87)</v>
      </c>
      <c r="D50" s="862"/>
      <c r="E50" s="862"/>
      <c r="F50" s="862"/>
      <c r="G50" s="863"/>
      <c r="H50" s="868"/>
      <c r="I50" s="869"/>
      <c r="J50" s="869"/>
      <c r="K50" s="869"/>
      <c r="L50" s="870"/>
      <c r="M50" s="26"/>
      <c r="N50" s="28"/>
      <c r="O50" s="477"/>
    </row>
    <row r="51" spans="1:15" ht="14.1" customHeight="1" x14ac:dyDescent="0.2">
      <c r="A51" s="477"/>
      <c r="B51" s="466"/>
      <c r="C51" s="853" t="str">
        <f>AUX!S377</f>
        <v>Alterações do metabolismo dos lípidos (T93)</v>
      </c>
      <c r="D51" s="854"/>
      <c r="E51" s="854"/>
      <c r="F51" s="854"/>
      <c r="G51" s="855"/>
      <c r="H51" s="859"/>
      <c r="I51" s="699"/>
      <c r="J51" s="699"/>
      <c r="K51" s="699"/>
      <c r="L51" s="860"/>
      <c r="M51" s="26"/>
      <c r="N51" s="28"/>
      <c r="O51" s="477"/>
    </row>
    <row r="52" spans="1:15" ht="14.1" customHeight="1" x14ac:dyDescent="0.2">
      <c r="A52" s="477"/>
      <c r="B52" s="466"/>
      <c r="C52" s="853" t="str">
        <f>AUX!S378</f>
        <v>Perturbações depressivas (P76)</v>
      </c>
      <c r="D52" s="854"/>
      <c r="E52" s="854"/>
      <c r="F52" s="854"/>
      <c r="G52" s="855"/>
      <c r="H52" s="859"/>
      <c r="I52" s="699"/>
      <c r="J52" s="699"/>
      <c r="K52" s="699"/>
      <c r="L52" s="860"/>
      <c r="M52" s="26"/>
      <c r="N52" s="28"/>
      <c r="O52" s="477"/>
    </row>
    <row r="53" spans="1:15" ht="14.1" customHeight="1" x14ac:dyDescent="0.2">
      <c r="A53" s="477"/>
      <c r="B53" s="466"/>
      <c r="C53" s="853" t="str">
        <f>AUX!S379</f>
        <v>Diabetes (T89 ou T90)</v>
      </c>
      <c r="D53" s="854"/>
      <c r="E53" s="854"/>
      <c r="F53" s="854"/>
      <c r="G53" s="855"/>
      <c r="H53" s="859"/>
      <c r="I53" s="699"/>
      <c r="J53" s="699"/>
      <c r="K53" s="699"/>
      <c r="L53" s="860"/>
      <c r="M53" s="494"/>
      <c r="N53" s="28"/>
      <c r="O53" s="477"/>
    </row>
    <row r="54" spans="1:15" ht="14.1" customHeight="1" x14ac:dyDescent="0.2">
      <c r="A54" s="477"/>
      <c r="B54" s="466"/>
      <c r="C54" s="853" t="str">
        <f>AUX!S380</f>
        <v>Obesidade (T82)</v>
      </c>
      <c r="D54" s="854"/>
      <c r="E54" s="854"/>
      <c r="F54" s="854"/>
      <c r="G54" s="855"/>
      <c r="H54" s="859"/>
      <c r="I54" s="699"/>
      <c r="J54" s="699"/>
      <c r="K54" s="699"/>
      <c r="L54" s="860"/>
      <c r="M54" s="26"/>
      <c r="N54" s="28"/>
      <c r="O54" s="477"/>
    </row>
    <row r="55" spans="1:15" ht="14.1" customHeight="1" x14ac:dyDescent="0.2">
      <c r="A55" s="477"/>
      <c r="B55" s="466"/>
      <c r="C55" s="853" t="str">
        <f>AUX!S381</f>
        <v>Osteoartrose do joelho (L90)</v>
      </c>
      <c r="D55" s="854"/>
      <c r="E55" s="854"/>
      <c r="F55" s="854"/>
      <c r="G55" s="855"/>
      <c r="H55" s="859"/>
      <c r="I55" s="699"/>
      <c r="J55" s="699"/>
      <c r="K55" s="699"/>
      <c r="L55" s="860"/>
      <c r="M55" s="26"/>
      <c r="N55" s="28"/>
      <c r="O55" s="477"/>
    </row>
    <row r="56" spans="1:15" ht="14.1" customHeight="1" x14ac:dyDescent="0.2">
      <c r="A56" s="477"/>
      <c r="B56" s="466"/>
      <c r="C56" s="853" t="str">
        <f>AUX!S382</f>
        <v>Doenças dos dentes e gengivas (7 anos) (D82)</v>
      </c>
      <c r="D56" s="854"/>
      <c r="E56" s="854"/>
      <c r="F56" s="854"/>
      <c r="G56" s="855"/>
      <c r="H56" s="859"/>
      <c r="I56" s="699"/>
      <c r="J56" s="699"/>
      <c r="K56" s="699"/>
      <c r="L56" s="860"/>
      <c r="M56" s="26"/>
      <c r="N56" s="28"/>
      <c r="O56" s="477"/>
    </row>
    <row r="57" spans="1:15" ht="14.1" customHeight="1" x14ac:dyDescent="0.2">
      <c r="A57" s="477"/>
      <c r="B57" s="466"/>
      <c r="C57" s="853" t="str">
        <f>AUX!S383</f>
        <v>Doença cardíaca isquémica (K74 ou K76)</v>
      </c>
      <c r="D57" s="854"/>
      <c r="E57" s="854"/>
      <c r="F57" s="854"/>
      <c r="G57" s="855"/>
      <c r="H57" s="859"/>
      <c r="I57" s="699"/>
      <c r="J57" s="699"/>
      <c r="K57" s="699"/>
      <c r="L57" s="860"/>
      <c r="M57" s="26"/>
      <c r="N57" s="28"/>
      <c r="O57" s="477"/>
    </row>
    <row r="58" spans="1:15" ht="14.1" customHeight="1" x14ac:dyDescent="0.2">
      <c r="A58" s="477"/>
      <c r="B58" s="466"/>
      <c r="C58" s="853" t="str">
        <f>AUX!S384</f>
        <v>Osteoporose (L95)</v>
      </c>
      <c r="D58" s="854"/>
      <c r="E58" s="854"/>
      <c r="F58" s="854"/>
      <c r="G58" s="855"/>
      <c r="H58" s="859"/>
      <c r="I58" s="699"/>
      <c r="J58" s="699"/>
      <c r="K58" s="699"/>
      <c r="L58" s="860"/>
      <c r="M58" s="26"/>
      <c r="N58" s="28"/>
      <c r="O58" s="477"/>
    </row>
    <row r="59" spans="1:15" ht="14.1" customHeight="1" x14ac:dyDescent="0.2">
      <c r="A59" s="477"/>
      <c r="B59" s="466"/>
      <c r="C59" s="853" t="str">
        <f>AUX!S385</f>
        <v>Asma (R96)</v>
      </c>
      <c r="D59" s="854"/>
      <c r="E59" s="854"/>
      <c r="F59" s="854"/>
      <c r="G59" s="855"/>
      <c r="H59" s="859"/>
      <c r="I59" s="699"/>
      <c r="J59" s="699"/>
      <c r="K59" s="699"/>
      <c r="L59" s="860"/>
      <c r="M59" s="26"/>
      <c r="N59" s="28"/>
      <c r="O59" s="477"/>
    </row>
    <row r="60" spans="1:15" ht="14.1" customHeight="1" x14ac:dyDescent="0.2">
      <c r="A60" s="477"/>
      <c r="B60" s="466"/>
      <c r="C60" s="853" t="str">
        <f>AUX!S386</f>
        <v>Osteoartrose da anca (L89)</v>
      </c>
      <c r="D60" s="854"/>
      <c r="E60" s="854"/>
      <c r="F60" s="854"/>
      <c r="G60" s="855"/>
      <c r="H60" s="859"/>
      <c r="I60" s="699"/>
      <c r="J60" s="699"/>
      <c r="K60" s="699"/>
      <c r="L60" s="860"/>
      <c r="M60" s="26"/>
      <c r="N60" s="28"/>
      <c r="O60" s="477"/>
    </row>
    <row r="61" spans="1:15" ht="14.1" customHeight="1" x14ac:dyDescent="0.2">
      <c r="A61" s="477"/>
      <c r="B61" s="466"/>
      <c r="C61" s="853" t="str">
        <f>AUX!S387</f>
        <v>Trombose / acidente vascular cerebral (K90)</v>
      </c>
      <c r="D61" s="854"/>
      <c r="E61" s="854"/>
      <c r="F61" s="854"/>
      <c r="G61" s="855"/>
      <c r="H61" s="859"/>
      <c r="I61" s="699"/>
      <c r="J61" s="699"/>
      <c r="K61" s="699"/>
      <c r="L61" s="860"/>
      <c r="M61" s="26"/>
      <c r="N61" s="28"/>
      <c r="O61" s="477"/>
    </row>
    <row r="62" spans="1:15" ht="14.1" customHeight="1" x14ac:dyDescent="0.2">
      <c r="A62" s="477"/>
      <c r="B62" s="466"/>
      <c r="C62" s="853" t="str">
        <f>AUX!S388</f>
        <v>Bronquite crónica (R79)</v>
      </c>
      <c r="D62" s="854"/>
      <c r="E62" s="854"/>
      <c r="F62" s="854"/>
      <c r="G62" s="855"/>
      <c r="H62" s="859"/>
      <c r="I62" s="699"/>
      <c r="J62" s="699"/>
      <c r="K62" s="699"/>
      <c r="L62" s="860"/>
      <c r="M62" s="26"/>
      <c r="N62" s="28"/>
      <c r="O62" s="477"/>
    </row>
    <row r="63" spans="1:15" ht="14.1" customHeight="1" x14ac:dyDescent="0.2">
      <c r="A63" s="477"/>
      <c r="B63" s="466"/>
      <c r="C63" s="853" t="str">
        <f>AUX!S389</f>
        <v>DPOC (R95)</v>
      </c>
      <c r="D63" s="854"/>
      <c r="E63" s="854"/>
      <c r="F63" s="854"/>
      <c r="G63" s="855"/>
      <c r="H63" s="859"/>
      <c r="I63" s="699"/>
      <c r="J63" s="699"/>
      <c r="K63" s="699"/>
      <c r="L63" s="860"/>
      <c r="M63" s="26"/>
      <c r="N63" s="28"/>
      <c r="O63" s="477"/>
    </row>
    <row r="64" spans="1:15" ht="14.1" customHeight="1" x14ac:dyDescent="0.2">
      <c r="A64" s="477"/>
      <c r="B64" s="466"/>
      <c r="C64" s="853" t="str">
        <f>AUX!S390</f>
        <v>Enfarte agudo do miocárdio (K75)</v>
      </c>
      <c r="D64" s="854"/>
      <c r="E64" s="854"/>
      <c r="F64" s="854"/>
      <c r="G64" s="855"/>
      <c r="H64" s="859"/>
      <c r="I64" s="699"/>
      <c r="J64" s="699"/>
      <c r="K64" s="699"/>
      <c r="L64" s="860"/>
      <c r="M64" s="26"/>
      <c r="N64" s="28"/>
      <c r="O64" s="477"/>
    </row>
    <row r="65" spans="1:15" ht="14.1" customHeight="1" x14ac:dyDescent="0.2">
      <c r="A65" s="477"/>
      <c r="B65" s="466"/>
      <c r="C65" s="853" t="str">
        <f>AUX!S391</f>
        <v>Demência (P70)</v>
      </c>
      <c r="D65" s="854"/>
      <c r="E65" s="854"/>
      <c r="F65" s="854"/>
      <c r="G65" s="855"/>
      <c r="H65" s="859"/>
      <c r="I65" s="699"/>
      <c r="J65" s="699"/>
      <c r="K65" s="699"/>
      <c r="L65" s="860"/>
      <c r="M65" s="26"/>
      <c r="N65" s="28"/>
      <c r="O65" s="477"/>
    </row>
    <row r="66" spans="1:15" ht="14.1" customHeight="1" x14ac:dyDescent="0.2">
      <c r="A66" s="477"/>
      <c r="B66" s="466"/>
      <c r="C66" s="853" t="str">
        <f>AUX!S392</f>
        <v>Neoplasia maligna da mama feminina (X76)</v>
      </c>
      <c r="D66" s="854"/>
      <c r="E66" s="854"/>
      <c r="F66" s="854"/>
      <c r="G66" s="855"/>
      <c r="H66" s="859"/>
      <c r="I66" s="699"/>
      <c r="J66" s="699"/>
      <c r="K66" s="699"/>
      <c r="L66" s="860"/>
      <c r="M66" s="26"/>
      <c r="N66" s="28"/>
      <c r="O66" s="477"/>
    </row>
    <row r="67" spans="1:15" ht="14.1" customHeight="1" x14ac:dyDescent="0.2">
      <c r="A67" s="477"/>
      <c r="B67" s="466"/>
      <c r="C67" s="853" t="str">
        <f>AUX!S393</f>
        <v>Neoplasia maligna da próstata (Y77)</v>
      </c>
      <c r="D67" s="854"/>
      <c r="E67" s="854"/>
      <c r="F67" s="854"/>
      <c r="G67" s="855"/>
      <c r="H67" s="859"/>
      <c r="I67" s="699"/>
      <c r="J67" s="699"/>
      <c r="K67" s="699"/>
      <c r="L67" s="860"/>
      <c r="M67" s="26"/>
      <c r="N67" s="28"/>
      <c r="O67" s="477"/>
    </row>
    <row r="68" spans="1:15" ht="14.1" customHeight="1" x14ac:dyDescent="0.2">
      <c r="A68" s="477"/>
      <c r="B68" s="466"/>
      <c r="C68" s="853" t="str">
        <f>AUX!S394</f>
        <v>Neoplasia maligna do cólon e reto (D75)</v>
      </c>
      <c r="D68" s="854"/>
      <c r="E68" s="854"/>
      <c r="F68" s="854"/>
      <c r="G68" s="855"/>
      <c r="H68" s="859"/>
      <c r="I68" s="699"/>
      <c r="J68" s="699"/>
      <c r="K68" s="699"/>
      <c r="L68" s="860"/>
      <c r="M68" s="26"/>
      <c r="N68" s="28"/>
      <c r="O68" s="477"/>
    </row>
    <row r="69" spans="1:15" ht="14.1" customHeight="1" x14ac:dyDescent="0.2">
      <c r="A69" s="477"/>
      <c r="B69" s="466"/>
      <c r="C69" s="853" t="str">
        <f>AUX!S395</f>
        <v>Neoplasia maligna do colo do útero (X75)</v>
      </c>
      <c r="D69" s="854"/>
      <c r="E69" s="854"/>
      <c r="F69" s="854"/>
      <c r="G69" s="855"/>
      <c r="H69" s="859"/>
      <c r="I69" s="699"/>
      <c r="J69" s="699"/>
      <c r="K69" s="699"/>
      <c r="L69" s="860"/>
      <c r="M69" s="26"/>
      <c r="N69" s="28"/>
      <c r="O69" s="477"/>
    </row>
    <row r="70" spans="1:15" ht="14.1" customHeight="1" x14ac:dyDescent="0.2">
      <c r="A70" s="477"/>
      <c r="B70" s="466"/>
      <c r="C70" s="853" t="str">
        <f>AUX!S396</f>
        <v>Neoplasia maligna do estômago (D74)</v>
      </c>
      <c r="D70" s="854"/>
      <c r="E70" s="854"/>
      <c r="F70" s="854"/>
      <c r="G70" s="855"/>
      <c r="H70" s="859"/>
      <c r="I70" s="699"/>
      <c r="J70" s="699"/>
      <c r="K70" s="699"/>
      <c r="L70" s="860"/>
      <c r="M70" s="26"/>
      <c r="N70" s="28"/>
      <c r="O70" s="477"/>
    </row>
    <row r="71" spans="1:15" ht="14.1" customHeight="1" x14ac:dyDescent="0.2">
      <c r="A71" s="477"/>
      <c r="B71" s="466"/>
      <c r="C71" s="856" t="str">
        <f>AUX!S397</f>
        <v>Neoplasia maligna do brônquio / pulmão (R84)</v>
      </c>
      <c r="D71" s="857"/>
      <c r="E71" s="857"/>
      <c r="F71" s="857"/>
      <c r="G71" s="858"/>
      <c r="H71" s="859"/>
      <c r="I71" s="699"/>
      <c r="J71" s="699"/>
      <c r="K71" s="699"/>
      <c r="L71" s="860"/>
      <c r="M71" s="26"/>
      <c r="N71" s="28"/>
      <c r="O71" s="477"/>
    </row>
    <row r="72" spans="1:15" ht="26.45" customHeight="1" x14ac:dyDescent="0.2">
      <c r="A72" s="477"/>
      <c r="B72" s="472"/>
      <c r="C72" s="846"/>
      <c r="D72" s="847"/>
      <c r="E72" s="847"/>
      <c r="F72" s="847"/>
      <c r="G72" s="848"/>
      <c r="H72" s="849"/>
      <c r="I72" s="850"/>
      <c r="J72" s="850"/>
      <c r="K72" s="850"/>
      <c r="L72" s="851"/>
      <c r="M72" s="495"/>
      <c r="N72" s="477"/>
      <c r="O72" s="477"/>
    </row>
    <row r="73" spans="1:15" ht="15" customHeight="1" x14ac:dyDescent="0.2">
      <c r="A73" s="477"/>
      <c r="B73" s="477"/>
      <c r="C73" s="477"/>
      <c r="D73" s="477"/>
      <c r="E73" s="477"/>
      <c r="F73" s="477"/>
      <c r="G73" s="477"/>
      <c r="H73" s="852" t="s">
        <v>513</v>
      </c>
      <c r="I73" s="852"/>
      <c r="J73" s="852"/>
      <c r="K73" s="852"/>
      <c r="L73" s="852"/>
      <c r="M73" s="477"/>
      <c r="N73" s="477"/>
      <c r="O73" s="477"/>
    </row>
    <row r="74" spans="1:15" ht="15" customHeight="1" x14ac:dyDescent="0.2">
      <c r="A74" s="371"/>
      <c r="B74" s="370"/>
      <c r="C74" s="370"/>
      <c r="D74" s="370"/>
      <c r="E74" s="370"/>
      <c r="F74" s="370"/>
      <c r="G74" s="370"/>
      <c r="H74" s="370"/>
      <c r="I74" s="370"/>
      <c r="J74" s="370"/>
      <c r="K74" s="2"/>
      <c r="L74" s="3"/>
      <c r="M74" s="3"/>
      <c r="N74" s="4"/>
      <c r="O74" s="371"/>
    </row>
    <row r="75" spans="1:15" ht="15" customHeight="1" x14ac:dyDescent="0.2">
      <c r="A75" s="22"/>
      <c r="B75" s="120" t="s">
        <v>28</v>
      </c>
      <c r="C75" s="22"/>
      <c r="D75" s="22"/>
      <c r="E75" s="22"/>
      <c r="F75" s="22"/>
      <c r="G75" s="22"/>
      <c r="H75" s="2"/>
      <c r="I75" s="2"/>
      <c r="J75" s="2"/>
      <c r="K75" s="2"/>
      <c r="L75" s="3"/>
      <c r="M75" s="3"/>
      <c r="N75" s="3"/>
      <c r="O75" s="22"/>
    </row>
    <row r="76" spans="1:15" ht="20.100000000000001" customHeight="1" x14ac:dyDescent="0.2">
      <c r="A76" s="291"/>
      <c r="B76" s="120"/>
      <c r="C76" s="291"/>
      <c r="D76" s="291"/>
      <c r="E76" s="291"/>
      <c r="F76" s="291"/>
      <c r="G76" s="291"/>
      <c r="H76" s="2"/>
      <c r="I76" s="2"/>
      <c r="J76" s="2"/>
      <c r="K76" s="2"/>
      <c r="L76" s="3"/>
      <c r="M76" s="3"/>
      <c r="N76" s="3"/>
      <c r="O76" s="291"/>
    </row>
    <row r="77" spans="1:15" ht="15" customHeight="1" x14ac:dyDescent="0.2">
      <c r="A77" s="22"/>
      <c r="B77" s="22"/>
      <c r="C77" s="22"/>
      <c r="D77" s="22"/>
      <c r="E77" s="22"/>
      <c r="F77" s="22"/>
      <c r="G77" s="22"/>
      <c r="H77" s="2"/>
      <c r="I77" s="2"/>
      <c r="J77" s="2"/>
      <c r="K77" s="2"/>
      <c r="L77" s="3"/>
      <c r="M77" s="3"/>
      <c r="N77" s="3"/>
      <c r="O77" s="22"/>
    </row>
    <row r="78" spans="1:15" ht="15" customHeight="1" x14ac:dyDescent="0.2">
      <c r="A78" s="22"/>
      <c r="B78" s="22"/>
      <c r="C78" s="22"/>
      <c r="D78" s="22"/>
      <c r="E78" s="22"/>
      <c r="F78" s="22"/>
      <c r="G78" s="22"/>
      <c r="H78" s="2"/>
      <c r="I78" s="2"/>
      <c r="J78" s="2"/>
      <c r="K78" s="2"/>
      <c r="L78" s="3"/>
      <c r="M78" s="3"/>
      <c r="N78" s="3"/>
      <c r="O78" s="22"/>
    </row>
    <row r="79" spans="1:15" ht="15" customHeight="1" thickBot="1" x14ac:dyDescent="0.25">
      <c r="A79" s="22"/>
      <c r="B79" s="22"/>
      <c r="C79" s="22"/>
      <c r="D79" s="22"/>
      <c r="E79" s="22"/>
      <c r="F79" s="22"/>
      <c r="G79" s="22"/>
      <c r="H79" s="2"/>
      <c r="I79" s="2"/>
      <c r="J79" s="2"/>
      <c r="K79" s="2"/>
      <c r="L79" s="3"/>
      <c r="M79" s="3"/>
      <c r="N79" s="3"/>
      <c r="O79" s="22"/>
    </row>
    <row r="80" spans="1:15" ht="15" customHeight="1" x14ac:dyDescent="0.2">
      <c r="A80" s="22"/>
      <c r="B80" s="838"/>
      <c r="C80" s="838"/>
      <c r="D80" s="838"/>
      <c r="E80" s="838"/>
      <c r="F80" s="838"/>
      <c r="G80" s="838"/>
      <c r="H80" s="838"/>
      <c r="I80" s="838"/>
      <c r="J80" s="838"/>
      <c r="K80" s="838"/>
      <c r="L80" s="838"/>
      <c r="M80" s="838"/>
      <c r="N80" s="838"/>
      <c r="O80" s="22"/>
    </row>
  </sheetData>
  <mergeCells count="73">
    <mergeCell ref="B2:E2"/>
    <mergeCell ref="H2:N2"/>
    <mergeCell ref="H50:L50"/>
    <mergeCell ref="H51:L51"/>
    <mergeCell ref="H52:L52"/>
    <mergeCell ref="B47:L47"/>
    <mergeCell ref="C21:E21"/>
    <mergeCell ref="F21:H21"/>
    <mergeCell ref="I21:K21"/>
    <mergeCell ref="L21:N21"/>
    <mergeCell ref="B19:N19"/>
    <mergeCell ref="H53:L53"/>
    <mergeCell ref="H54:L54"/>
    <mergeCell ref="H55:L55"/>
    <mergeCell ref="H56:L56"/>
    <mergeCell ref="H49:L49"/>
    <mergeCell ref="C65:G65"/>
    <mergeCell ref="C66:G66"/>
    <mergeCell ref="C67:G67"/>
    <mergeCell ref="C68:G68"/>
    <mergeCell ref="B21:B22"/>
    <mergeCell ref="B45:E45"/>
    <mergeCell ref="C51:G51"/>
    <mergeCell ref="C52:G52"/>
    <mergeCell ref="C53:G53"/>
    <mergeCell ref="C54:G54"/>
    <mergeCell ref="C55:G55"/>
    <mergeCell ref="C56:G56"/>
    <mergeCell ref="C57:G57"/>
    <mergeCell ref="C58:G58"/>
    <mergeCell ref="C59:G59"/>
    <mergeCell ref="B80:N80"/>
    <mergeCell ref="B6:N6"/>
    <mergeCell ref="B7:G7"/>
    <mergeCell ref="B8:G8"/>
    <mergeCell ref="B9:G9"/>
    <mergeCell ref="B10:G10"/>
    <mergeCell ref="B11:G11"/>
    <mergeCell ref="B12:G12"/>
    <mergeCell ref="B13:G13"/>
    <mergeCell ref="B15:G15"/>
    <mergeCell ref="B14:G14"/>
    <mergeCell ref="B17:N17"/>
    <mergeCell ref="H57:L57"/>
    <mergeCell ref="I45:K45"/>
    <mergeCell ref="L45:N45"/>
    <mergeCell ref="C50:G50"/>
    <mergeCell ref="H58:L58"/>
    <mergeCell ref="H59:L59"/>
    <mergeCell ref="H60:L60"/>
    <mergeCell ref="H61:L61"/>
    <mergeCell ref="H62:L62"/>
    <mergeCell ref="H64:L64"/>
    <mergeCell ref="C60:G60"/>
    <mergeCell ref="C61:G61"/>
    <mergeCell ref="C62:G62"/>
    <mergeCell ref="C63:G63"/>
    <mergeCell ref="C72:G72"/>
    <mergeCell ref="H72:L72"/>
    <mergeCell ref="B46:E46"/>
    <mergeCell ref="H73:L73"/>
    <mergeCell ref="C69:G69"/>
    <mergeCell ref="C64:G64"/>
    <mergeCell ref="C70:G70"/>
    <mergeCell ref="C71:G71"/>
    <mergeCell ref="H65:L65"/>
    <mergeCell ref="H66:L66"/>
    <mergeCell ref="H67:L67"/>
    <mergeCell ref="H68:L68"/>
    <mergeCell ref="H69:L69"/>
    <mergeCell ref="H70:L70"/>
    <mergeCell ref="H71:L71"/>
    <mergeCell ref="H63:L63"/>
  </mergeCells>
  <hyperlinks>
    <hyperlink ref="B4" location="INDICE!A1" display="Índice"/>
    <hyperlink ref="B75" location="'D03'!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59055118110236227" bottom="0.39370078740157483" header="0.31496062992125984" footer="0.31496062992125984"/>
  <pageSetup paperSize="9" scale="6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dimension ref="A1:Q127"/>
  <sheetViews>
    <sheetView view="pageBreakPreview" topLeftCell="A106" zoomScale="60" zoomScaleNormal="100" workbookViewId="0"/>
  </sheetViews>
  <sheetFormatPr defaultRowHeight="14.25" x14ac:dyDescent="0.2"/>
  <cols>
    <col min="1" max="1" width="2.7109375" style="6" customWidth="1"/>
    <col min="2" max="2" width="26.28515625" style="6" customWidth="1"/>
    <col min="3" max="4" width="9.140625" style="6" customWidth="1"/>
    <col min="5" max="5" width="2.28515625" style="6" customWidth="1"/>
    <col min="6" max="6" width="7.140625" style="6" customWidth="1"/>
    <col min="7" max="8" width="9.140625" style="6" customWidth="1"/>
    <col min="9" max="11" width="8.85546875" style="6" customWidth="1"/>
    <col min="12" max="13" width="9.140625" style="6" customWidth="1"/>
    <col min="14" max="14" width="2.28515625" style="6" customWidth="1"/>
    <col min="15" max="15" width="7.140625" style="6" customWidth="1"/>
    <col min="16" max="16" width="9.140625" style="6" customWidth="1"/>
    <col min="17" max="17" width="2.7109375" style="6" customWidth="1"/>
    <col min="18" max="16384" width="9.140625" style="6"/>
  </cols>
  <sheetData>
    <row r="1" spans="1:17" ht="9.9499999999999993" customHeight="1" x14ac:dyDescent="0.2">
      <c r="A1" s="378"/>
      <c r="B1" s="378"/>
      <c r="C1" s="378"/>
      <c r="D1" s="378"/>
      <c r="E1" s="378"/>
      <c r="F1" s="379"/>
      <c r="G1" s="378"/>
      <c r="H1" s="378"/>
      <c r="I1" s="378"/>
      <c r="J1" s="378"/>
      <c r="K1" s="378"/>
      <c r="L1" s="378"/>
      <c r="M1" s="378"/>
      <c r="N1" s="378"/>
      <c r="O1" s="379"/>
      <c r="P1" s="378"/>
      <c r="Q1" s="378"/>
    </row>
    <row r="2" spans="1:17" ht="20.100000000000001" customHeight="1" thickBot="1" x14ac:dyDescent="0.3">
      <c r="A2" s="378"/>
      <c r="B2" s="814" t="str">
        <f>AUX!A1</f>
        <v>Perfil Local de Saúde 2014</v>
      </c>
      <c r="C2" s="814"/>
      <c r="D2" s="814"/>
      <c r="E2" s="131"/>
      <c r="F2" s="131"/>
      <c r="G2" s="131"/>
      <c r="H2" s="815" t="str">
        <f>AUX!A3</f>
        <v>ULS Norte Alentejano</v>
      </c>
      <c r="I2" s="815"/>
      <c r="J2" s="815"/>
      <c r="K2" s="815"/>
      <c r="L2" s="815"/>
      <c r="M2" s="815"/>
      <c r="N2" s="815"/>
      <c r="O2" s="815"/>
      <c r="P2" s="815"/>
      <c r="Q2" s="378"/>
    </row>
    <row r="3" spans="1:17" ht="9.9499999999999993" customHeight="1" thickTop="1" x14ac:dyDescent="0.2">
      <c r="A3" s="378"/>
      <c r="B3" s="378"/>
      <c r="C3" s="378"/>
      <c r="D3" s="378"/>
      <c r="E3" s="378"/>
      <c r="F3" s="379"/>
      <c r="G3" s="378"/>
      <c r="H3" s="378"/>
      <c r="I3" s="378"/>
      <c r="J3" s="378"/>
      <c r="K3" s="378"/>
      <c r="L3" s="378"/>
      <c r="M3" s="378"/>
      <c r="N3" s="378"/>
      <c r="O3" s="379"/>
      <c r="P3" s="378"/>
      <c r="Q3" s="378"/>
    </row>
    <row r="4" spans="1:17" x14ac:dyDescent="0.2">
      <c r="A4" s="378"/>
      <c r="B4" s="135" t="s">
        <v>0</v>
      </c>
      <c r="C4" s="378"/>
      <c r="D4" s="378"/>
      <c r="E4" s="378"/>
      <c r="F4" s="379"/>
      <c r="G4" s="378"/>
      <c r="H4" s="378"/>
      <c r="I4" s="378"/>
      <c r="J4" s="378"/>
      <c r="K4" s="378"/>
      <c r="L4" s="378"/>
      <c r="M4" s="378"/>
      <c r="N4" s="378"/>
      <c r="O4" s="379"/>
      <c r="P4" s="378"/>
      <c r="Q4" s="378"/>
    </row>
    <row r="5" spans="1:17" ht="15" customHeight="1" x14ac:dyDescent="0.2">
      <c r="A5" s="378"/>
      <c r="B5" s="21"/>
      <c r="C5" s="378"/>
      <c r="D5" s="378"/>
      <c r="E5" s="378"/>
      <c r="F5" s="379"/>
      <c r="G5" s="378"/>
      <c r="H5" s="378"/>
      <c r="I5" s="378"/>
      <c r="J5" s="378"/>
      <c r="K5" s="378"/>
      <c r="L5" s="378"/>
      <c r="M5" s="378"/>
      <c r="N5" s="378"/>
      <c r="O5" s="379"/>
      <c r="P5" s="378"/>
      <c r="Q5" s="378"/>
    </row>
    <row r="6" spans="1:17" s="133" customFormat="1" ht="24.95" customHeight="1" x14ac:dyDescent="0.25">
      <c r="A6" s="132"/>
      <c r="B6" s="816" t="s">
        <v>7</v>
      </c>
      <c r="C6" s="816"/>
      <c r="D6" s="816"/>
      <c r="E6" s="816"/>
      <c r="F6" s="816"/>
      <c r="G6" s="816"/>
      <c r="H6" s="816"/>
      <c r="I6" s="816"/>
      <c r="J6" s="816"/>
      <c r="K6" s="816"/>
      <c r="L6" s="816"/>
      <c r="M6" s="816"/>
      <c r="N6" s="816"/>
      <c r="O6" s="816"/>
      <c r="P6" s="816"/>
      <c r="Q6" s="132"/>
    </row>
    <row r="7" spans="1:17" ht="18" customHeight="1" x14ac:dyDescent="0.2">
      <c r="A7" s="385"/>
      <c r="B7" s="813" t="s">
        <v>178</v>
      </c>
      <c r="C7" s="813"/>
      <c r="D7" s="813"/>
      <c r="E7" s="813"/>
      <c r="F7" s="813"/>
      <c r="G7" s="813"/>
      <c r="H7" s="385"/>
      <c r="I7" s="385"/>
      <c r="J7" s="385"/>
      <c r="K7" s="385"/>
      <c r="L7" s="385"/>
      <c r="M7" s="385"/>
      <c r="N7" s="385"/>
      <c r="O7" s="385"/>
      <c r="P7" s="385"/>
      <c r="Q7" s="385"/>
    </row>
    <row r="8" spans="1:17" ht="15" customHeight="1" x14ac:dyDescent="0.2">
      <c r="A8" s="385"/>
      <c r="B8" s="817" t="s">
        <v>38</v>
      </c>
      <c r="C8" s="817"/>
      <c r="D8" s="817"/>
      <c r="E8" s="817"/>
      <c r="F8" s="817"/>
      <c r="G8" s="817"/>
      <c r="H8" s="385"/>
      <c r="I8" s="385"/>
      <c r="J8" s="385"/>
      <c r="K8" s="385"/>
      <c r="L8" s="385"/>
      <c r="M8" s="385"/>
      <c r="N8" s="385"/>
      <c r="O8" s="385"/>
      <c r="P8" s="385"/>
      <c r="Q8" s="385"/>
    </row>
    <row r="9" spans="1:17" ht="15" customHeight="1" x14ac:dyDescent="0.2">
      <c r="A9" s="385"/>
      <c r="B9" s="812" t="s">
        <v>41</v>
      </c>
      <c r="C9" s="812"/>
      <c r="D9" s="812"/>
      <c r="E9" s="812"/>
      <c r="F9" s="812"/>
      <c r="G9" s="812"/>
      <c r="H9" s="385"/>
      <c r="I9" s="385"/>
      <c r="J9" s="385"/>
      <c r="K9" s="385"/>
      <c r="L9" s="385"/>
      <c r="M9" s="385"/>
      <c r="N9" s="385"/>
      <c r="O9" s="385"/>
      <c r="P9" s="385"/>
      <c r="Q9" s="385"/>
    </row>
    <row r="10" spans="1:17" ht="15" customHeight="1" x14ac:dyDescent="0.2">
      <c r="A10" s="385"/>
      <c r="B10" s="812" t="s">
        <v>127</v>
      </c>
      <c r="C10" s="812"/>
      <c r="D10" s="812"/>
      <c r="E10" s="812"/>
      <c r="F10" s="812"/>
      <c r="G10" s="812"/>
      <c r="H10" s="385"/>
      <c r="I10" s="385"/>
      <c r="J10" s="385"/>
      <c r="K10" s="385"/>
      <c r="L10" s="385"/>
      <c r="M10" s="385"/>
      <c r="N10" s="385"/>
      <c r="O10" s="385"/>
      <c r="P10" s="385"/>
      <c r="Q10" s="385"/>
    </row>
    <row r="11" spans="1:17" ht="15" customHeight="1" x14ac:dyDescent="0.2">
      <c r="A11" s="385"/>
      <c r="B11" s="812" t="s">
        <v>40</v>
      </c>
      <c r="C11" s="812"/>
      <c r="D11" s="812"/>
      <c r="E11" s="812"/>
      <c r="F11" s="812"/>
      <c r="G11" s="812"/>
      <c r="H11" s="134"/>
      <c r="I11" s="385"/>
      <c r="J11" s="385"/>
      <c r="K11" s="385"/>
      <c r="L11" s="385"/>
      <c r="M11" s="385"/>
      <c r="N11" s="385"/>
      <c r="O11" s="385"/>
      <c r="P11" s="385"/>
      <c r="Q11" s="385"/>
    </row>
    <row r="12" spans="1:17" ht="15" customHeight="1" x14ac:dyDescent="0.2">
      <c r="A12" s="385"/>
      <c r="B12" s="812" t="s">
        <v>364</v>
      </c>
      <c r="C12" s="812"/>
      <c r="D12" s="812"/>
      <c r="E12" s="812"/>
      <c r="F12" s="812"/>
      <c r="G12" s="812"/>
      <c r="H12" s="385"/>
      <c r="I12" s="385"/>
      <c r="J12" s="385"/>
      <c r="K12" s="385"/>
      <c r="L12" s="385"/>
      <c r="M12" s="385"/>
      <c r="N12" s="385"/>
      <c r="O12" s="385"/>
      <c r="P12" s="385"/>
      <c r="Q12" s="385"/>
    </row>
    <row r="13" spans="1:17" ht="15" customHeight="1" x14ac:dyDescent="0.2">
      <c r="A13" s="385"/>
      <c r="B13" s="813" t="s">
        <v>462</v>
      </c>
      <c r="C13" s="813"/>
      <c r="D13" s="813"/>
      <c r="E13" s="813"/>
      <c r="F13" s="813"/>
      <c r="G13" s="813"/>
      <c r="H13" s="385"/>
      <c r="I13" s="385"/>
      <c r="J13" s="385"/>
      <c r="K13" s="385"/>
      <c r="L13" s="385"/>
      <c r="M13" s="385"/>
      <c r="N13" s="385"/>
      <c r="O13" s="385"/>
      <c r="P13" s="385"/>
      <c r="Q13" s="385"/>
    </row>
    <row r="14" spans="1:17" ht="15" customHeight="1" x14ac:dyDescent="0.2">
      <c r="A14" s="385"/>
      <c r="B14" s="813" t="s">
        <v>125</v>
      </c>
      <c r="C14" s="813"/>
      <c r="D14" s="813"/>
      <c r="E14" s="813"/>
      <c r="F14" s="813"/>
      <c r="G14" s="813"/>
      <c r="H14" s="385"/>
      <c r="I14" s="385"/>
      <c r="J14" s="385"/>
      <c r="K14" s="385"/>
      <c r="L14" s="385"/>
      <c r="M14" s="385"/>
      <c r="N14" s="385"/>
      <c r="O14" s="385"/>
      <c r="P14" s="385"/>
      <c r="Q14" s="385"/>
    </row>
    <row r="15" spans="1:17" ht="15" customHeight="1" x14ac:dyDescent="0.2">
      <c r="A15" s="385"/>
      <c r="B15" s="813" t="s">
        <v>29</v>
      </c>
      <c r="C15" s="813"/>
      <c r="D15" s="813"/>
      <c r="E15" s="813"/>
      <c r="F15" s="813"/>
      <c r="G15" s="813"/>
      <c r="H15" s="385"/>
      <c r="I15" s="385"/>
      <c r="J15" s="385"/>
      <c r="K15" s="385"/>
      <c r="L15" s="385"/>
      <c r="M15" s="385"/>
      <c r="N15" s="385"/>
      <c r="O15" s="385"/>
      <c r="P15" s="385"/>
      <c r="Q15" s="385"/>
    </row>
    <row r="16" spans="1:17" ht="20.100000000000001" customHeight="1" x14ac:dyDescent="0.2">
      <c r="A16" s="378"/>
      <c r="B16" s="378"/>
      <c r="C16" s="378"/>
      <c r="D16" s="378"/>
      <c r="E16" s="378"/>
      <c r="F16" s="379"/>
      <c r="G16" s="378"/>
      <c r="H16" s="378"/>
      <c r="I16" s="378"/>
      <c r="J16" s="378"/>
      <c r="K16" s="378"/>
      <c r="L16" s="378"/>
      <c r="M16" s="378"/>
      <c r="N16" s="378"/>
      <c r="O16" s="379"/>
      <c r="P16" s="385"/>
      <c r="Q16" s="385"/>
    </row>
    <row r="17" spans="1:17" ht="20.100000000000001" customHeight="1" thickBot="1" x14ac:dyDescent="0.3">
      <c r="A17" s="378"/>
      <c r="B17" s="824" t="s">
        <v>69</v>
      </c>
      <c r="C17" s="824"/>
      <c r="D17" s="824"/>
      <c r="E17" s="824"/>
      <c r="F17" s="824"/>
      <c r="G17" s="824"/>
      <c r="H17" s="824"/>
      <c r="I17" s="824"/>
      <c r="J17" s="824"/>
      <c r="K17" s="824"/>
      <c r="L17" s="824"/>
      <c r="M17" s="824"/>
      <c r="N17" s="824"/>
      <c r="O17" s="824"/>
      <c r="P17" s="824"/>
      <c r="Q17" s="378"/>
    </row>
    <row r="18" spans="1:17" ht="9.9499999999999993" customHeight="1" x14ac:dyDescent="0.2">
      <c r="A18" s="378"/>
      <c r="B18" s="378"/>
      <c r="C18" s="378"/>
      <c r="D18" s="378"/>
      <c r="E18" s="378"/>
      <c r="F18" s="379"/>
      <c r="G18" s="378"/>
      <c r="H18" s="378"/>
      <c r="I18" s="378"/>
      <c r="J18" s="378"/>
      <c r="K18" s="378"/>
      <c r="L18" s="378"/>
      <c r="M18" s="378"/>
      <c r="N18" s="378"/>
      <c r="O18" s="379"/>
      <c r="P18" s="378"/>
      <c r="Q18" s="378"/>
    </row>
    <row r="19" spans="1:17" ht="15.95" customHeight="1" x14ac:dyDescent="0.2">
      <c r="A19" s="497"/>
      <c r="B19" s="823" t="s">
        <v>446</v>
      </c>
      <c r="C19" s="823"/>
      <c r="D19" s="823"/>
      <c r="E19" s="823"/>
      <c r="F19" s="823"/>
      <c r="G19" s="823"/>
      <c r="H19" s="823"/>
      <c r="I19" s="823"/>
      <c r="J19" s="823"/>
      <c r="K19" s="823"/>
      <c r="L19" s="823"/>
      <c r="M19" s="823"/>
      <c r="N19" s="823"/>
      <c r="O19" s="823"/>
      <c r="P19" s="823"/>
      <c r="Q19" s="497"/>
    </row>
    <row r="20" spans="1:17" ht="5.0999999999999996" customHeight="1" x14ac:dyDescent="0.2">
      <c r="A20" s="497"/>
      <c r="B20" s="27"/>
      <c r="C20" s="27"/>
      <c r="D20" s="27"/>
      <c r="E20" s="27"/>
      <c r="F20" s="27"/>
      <c r="G20" s="27"/>
      <c r="H20" s="27"/>
      <c r="I20" s="27"/>
      <c r="J20" s="27"/>
      <c r="K20" s="27"/>
      <c r="L20" s="27"/>
      <c r="M20" s="27"/>
      <c r="N20" s="27"/>
      <c r="O20" s="27"/>
      <c r="P20" s="27"/>
      <c r="Q20" s="497"/>
    </row>
    <row r="21" spans="1:17" ht="20.100000000000001" customHeight="1" x14ac:dyDescent="0.2">
      <c r="A21" s="497"/>
      <c r="B21" s="115"/>
      <c r="C21" s="116">
        <v>2001</v>
      </c>
      <c r="D21" s="116">
        <v>2002</v>
      </c>
      <c r="E21" s="884">
        <v>2003</v>
      </c>
      <c r="F21" s="885"/>
      <c r="G21" s="116">
        <v>2004</v>
      </c>
      <c r="H21" s="116">
        <v>2005</v>
      </c>
      <c r="I21" s="116">
        <v>2006</v>
      </c>
      <c r="J21" s="502">
        <v>2007</v>
      </c>
      <c r="K21" s="501" t="s">
        <v>121</v>
      </c>
      <c r="L21" s="116">
        <v>2009</v>
      </c>
      <c r="M21" s="116">
        <v>2010</v>
      </c>
      <c r="N21" s="879" t="s">
        <v>439</v>
      </c>
      <c r="O21" s="879"/>
      <c r="P21" s="116">
        <v>2012</v>
      </c>
      <c r="Q21" s="497"/>
    </row>
    <row r="22" spans="1:17" ht="15.95" customHeight="1" x14ac:dyDescent="0.2">
      <c r="A22" s="497"/>
      <c r="B22" s="498" t="s">
        <v>16</v>
      </c>
      <c r="C22" s="138">
        <f>AUX!C404</f>
        <v>10.481357614301229</v>
      </c>
      <c r="D22" s="138">
        <f>AUX!D404</f>
        <v>10.385730670906113</v>
      </c>
      <c r="E22" s="886">
        <f>AUX!E404</f>
        <v>9.5255971565741167</v>
      </c>
      <c r="F22" s="887"/>
      <c r="G22" s="138">
        <f>AUX!F404</f>
        <v>8.3228696533449682</v>
      </c>
      <c r="H22" s="138">
        <f>AUX!G404</f>
        <v>8.199136220999117</v>
      </c>
      <c r="I22" s="138">
        <f>AUX!H404</f>
        <v>6.9381773458027514</v>
      </c>
      <c r="J22" s="138">
        <f>AUX!I404</f>
        <v>5.9493681860675363</v>
      </c>
      <c r="K22" s="138">
        <f>AUX!J404</f>
        <v>5.4840260076201091</v>
      </c>
      <c r="L22" s="138">
        <f>AUX!K404</f>
        <v>4.3856443242453036</v>
      </c>
      <c r="M22" s="138">
        <f>AUX!L404</f>
        <v>4.7122301210620625</v>
      </c>
      <c r="N22" s="880">
        <f>AUX!M404</f>
        <v>3.763259703697059</v>
      </c>
      <c r="O22" s="881"/>
      <c r="P22" s="138">
        <f>AUX!N404</f>
        <v>2.3591015361799461</v>
      </c>
      <c r="Q22" s="497"/>
    </row>
    <row r="23" spans="1:17" ht="15.95" customHeight="1" x14ac:dyDescent="0.2">
      <c r="A23" s="497"/>
      <c r="B23" s="499" t="str">
        <f>AUX!A2</f>
        <v>ARS Alentejo</v>
      </c>
      <c r="C23" s="140">
        <f>AUX!C405</f>
        <v>3.9248558316348987</v>
      </c>
      <c r="D23" s="140">
        <f>AUX!D405</f>
        <v>3.7471077012431024</v>
      </c>
      <c r="E23" s="888">
        <f>AUX!E405</f>
        <v>3.1973277862830876</v>
      </c>
      <c r="F23" s="889"/>
      <c r="G23" s="140">
        <f>AUX!F405</f>
        <v>3.2108640529603694</v>
      </c>
      <c r="H23" s="140">
        <f>AUX!G405</f>
        <v>3.6051215495191906</v>
      </c>
      <c r="I23" s="140">
        <f>AUX!H405</f>
        <v>5.1485646945757004</v>
      </c>
      <c r="J23" s="140">
        <f>AUX!I405</f>
        <v>3.6400001532631645</v>
      </c>
      <c r="K23" s="140">
        <f>AUX!J405</f>
        <v>0.77059932399174302</v>
      </c>
      <c r="L23" s="140">
        <f>AUX!K405</f>
        <v>2.1320308563011205</v>
      </c>
      <c r="M23" s="140">
        <f>AUX!L405</f>
        <v>1.3653594650131513</v>
      </c>
      <c r="N23" s="882">
        <f>AUX!M405</f>
        <v>1.3756171853889805</v>
      </c>
      <c r="O23" s="883"/>
      <c r="P23" s="140">
        <f>AUX!N405</f>
        <v>0.19830547967616716</v>
      </c>
      <c r="Q23" s="497"/>
    </row>
    <row r="24" spans="1:17" ht="15.95" customHeight="1" x14ac:dyDescent="0.2">
      <c r="A24" s="497"/>
      <c r="B24" s="500" t="str">
        <f>AUX!A3</f>
        <v>ULS Norte Alentejano</v>
      </c>
      <c r="C24" s="119">
        <f>AUX!C406</f>
        <v>0.78847564004510085</v>
      </c>
      <c r="D24" s="119">
        <f>AUX!D406</f>
        <v>1.5841082262740191</v>
      </c>
      <c r="E24" s="875">
        <f>AUX!E406</f>
        <v>2.3899145605544603</v>
      </c>
      <c r="F24" s="876"/>
      <c r="G24" s="119">
        <f>AUX!F406</f>
        <v>3.206836976433757</v>
      </c>
      <c r="H24" s="119">
        <f>AUX!G406</f>
        <v>1.6139835535075897</v>
      </c>
      <c r="I24" s="119">
        <f>AUX!H406</f>
        <v>4.8754525029354294</v>
      </c>
      <c r="J24" s="119">
        <f>AUX!I406</f>
        <v>3.2727064464135229</v>
      </c>
      <c r="K24" s="119">
        <f>AUX!J406</f>
        <v>0.82435133854048603</v>
      </c>
      <c r="L24" s="119">
        <f>AUX!K406</f>
        <v>0.83078213984555749</v>
      </c>
      <c r="M24" s="119">
        <f>AUX!L406</f>
        <v>0</v>
      </c>
      <c r="N24" s="877">
        <f>AUX!M406</f>
        <v>0</v>
      </c>
      <c r="O24" s="878"/>
      <c r="P24" s="119">
        <f>AUX!N406</f>
        <v>0.85829542528538327</v>
      </c>
      <c r="Q24" s="497"/>
    </row>
    <row r="25" spans="1:17" ht="12.95" customHeight="1" x14ac:dyDescent="0.2">
      <c r="A25" s="497"/>
      <c r="B25" s="892" t="s">
        <v>443</v>
      </c>
      <c r="C25" s="892"/>
      <c r="D25" s="892"/>
      <c r="E25" s="892"/>
      <c r="F25" s="892"/>
      <c r="G25" s="892"/>
      <c r="H25" s="892"/>
      <c r="I25" s="892"/>
      <c r="J25" s="563"/>
      <c r="K25" s="688" t="s">
        <v>692</v>
      </c>
      <c r="L25" s="688"/>
      <c r="M25" s="688"/>
      <c r="N25" s="688"/>
      <c r="O25" s="688"/>
      <c r="P25" s="688"/>
      <c r="Q25" s="497"/>
    </row>
    <row r="26" spans="1:17" ht="15" customHeight="1" x14ac:dyDescent="0.2">
      <c r="A26" s="497"/>
      <c r="B26" s="31"/>
      <c r="C26" s="27"/>
      <c r="D26" s="27"/>
      <c r="E26" s="27"/>
      <c r="F26" s="27"/>
      <c r="G26" s="28"/>
      <c r="H26" s="28"/>
      <c r="I26" s="28"/>
      <c r="J26" s="28"/>
      <c r="K26" s="28"/>
      <c r="L26" s="28"/>
      <c r="M26" s="28"/>
      <c r="N26" s="28"/>
      <c r="O26" s="28"/>
      <c r="P26" s="28"/>
      <c r="Q26" s="497"/>
    </row>
    <row r="27" spans="1:17" ht="15.95" customHeight="1" x14ac:dyDescent="0.2">
      <c r="A27" s="497"/>
      <c r="B27" s="823" t="s">
        <v>445</v>
      </c>
      <c r="C27" s="823"/>
      <c r="D27" s="823"/>
      <c r="E27" s="823"/>
      <c r="F27" s="823"/>
      <c r="G27" s="823"/>
      <c r="H27" s="823"/>
      <c r="I27" s="823"/>
      <c r="J27" s="823"/>
      <c r="K27" s="823"/>
      <c r="L27" s="823"/>
      <c r="M27" s="823"/>
      <c r="N27" s="823"/>
      <c r="O27" s="823"/>
      <c r="P27" s="823"/>
      <c r="Q27" s="497"/>
    </row>
    <row r="28" spans="1:17" ht="5.0999999999999996" customHeight="1" x14ac:dyDescent="0.2">
      <c r="A28" s="497"/>
      <c r="B28" s="27"/>
      <c r="C28" s="27"/>
      <c r="D28" s="27"/>
      <c r="E28" s="27"/>
      <c r="F28" s="27"/>
      <c r="G28" s="27"/>
      <c r="H28" s="27"/>
      <c r="I28" s="27"/>
      <c r="J28" s="27"/>
      <c r="K28" s="27"/>
      <c r="L28" s="27"/>
      <c r="M28" s="27"/>
      <c r="N28" s="27"/>
      <c r="O28" s="27"/>
      <c r="P28" s="27"/>
      <c r="Q28" s="497"/>
    </row>
    <row r="29" spans="1:17" ht="20.100000000000001" customHeight="1" x14ac:dyDescent="0.2">
      <c r="A29" s="497"/>
      <c r="B29" s="115"/>
      <c r="C29" s="116">
        <v>2001</v>
      </c>
      <c r="D29" s="116">
        <v>2002</v>
      </c>
      <c r="E29" s="884">
        <v>2003</v>
      </c>
      <c r="F29" s="885"/>
      <c r="G29" s="116">
        <v>2004</v>
      </c>
      <c r="H29" s="116">
        <v>2005</v>
      </c>
      <c r="I29" s="116">
        <v>2006</v>
      </c>
      <c r="J29" s="502">
        <v>2007</v>
      </c>
      <c r="K29" s="501" t="s">
        <v>121</v>
      </c>
      <c r="L29" s="116">
        <v>2009</v>
      </c>
      <c r="M29" s="116">
        <v>2010</v>
      </c>
      <c r="N29" s="879" t="s">
        <v>439</v>
      </c>
      <c r="O29" s="879"/>
      <c r="P29" s="116">
        <v>2012</v>
      </c>
      <c r="Q29" s="497"/>
    </row>
    <row r="30" spans="1:17" ht="15.95" customHeight="1" x14ac:dyDescent="0.2">
      <c r="A30" s="497"/>
      <c r="B30" s="498" t="s">
        <v>16</v>
      </c>
      <c r="C30" s="138">
        <f>AUX!C411</f>
        <v>23.980536068275665</v>
      </c>
      <c r="D30" s="138">
        <f>AUX!D411</f>
        <v>22.99769458940704</v>
      </c>
      <c r="E30" s="886">
        <f>AUX!E411</f>
        <v>21.299596592466045</v>
      </c>
      <c r="F30" s="887"/>
      <c r="G30" s="138">
        <f>AUX!F411</f>
        <v>20.581825677044414</v>
      </c>
      <c r="H30" s="138">
        <f>AUX!G411</f>
        <v>19.167980653238182</v>
      </c>
      <c r="I30" s="138">
        <f>AUX!H411</f>
        <v>19.287134722432974</v>
      </c>
      <c r="J30" s="138">
        <f>AUX!I411</f>
        <v>18.824717761275672</v>
      </c>
      <c r="K30" s="138">
        <f>AUX!J411</f>
        <v>18.183875709477203</v>
      </c>
      <c r="L30" s="138">
        <f>AUX!K411</f>
        <v>16.508321039109305</v>
      </c>
      <c r="M30" s="138">
        <f>AUX!L411</f>
        <v>15.339601427845492</v>
      </c>
      <c r="N30" s="880">
        <f>AUX!M411</f>
        <v>12.763224709364101</v>
      </c>
      <c r="O30" s="881"/>
      <c r="P30" s="138">
        <f>AUX!N411</f>
        <v>7.3871865899872038</v>
      </c>
      <c r="Q30" s="497"/>
    </row>
    <row r="31" spans="1:17" ht="15.95" customHeight="1" x14ac:dyDescent="0.2">
      <c r="A31" s="497"/>
      <c r="B31" s="499" t="str">
        <f>AUX!A10</f>
        <v>ARS Alentejo</v>
      </c>
      <c r="C31" s="140">
        <f>AUX!C412</f>
        <v>11.961465391649215</v>
      </c>
      <c r="D31" s="140">
        <f>AUX!D412</f>
        <v>9.3677692531077579</v>
      </c>
      <c r="E31" s="888">
        <f>AUX!E412</f>
        <v>9.2158271486983114</v>
      </c>
      <c r="F31" s="889"/>
      <c r="G31" s="140">
        <f>AUX!F412</f>
        <v>8.310471666485661</v>
      </c>
      <c r="H31" s="140">
        <f>AUX!G412</f>
        <v>9.1076754935221658</v>
      </c>
      <c r="I31" s="140">
        <f>AUX!H412</f>
        <v>11.250567295554308</v>
      </c>
      <c r="J31" s="140">
        <f>AUX!I412</f>
        <v>7.8547371728310384</v>
      </c>
      <c r="K31" s="140">
        <f>AUX!J412</f>
        <v>3.2750471269649082</v>
      </c>
      <c r="L31" s="140">
        <f>AUX!K412</f>
        <v>6.7837345427762914</v>
      </c>
      <c r="M31" s="140">
        <f>AUX!L412</f>
        <v>4.0960783950394539</v>
      </c>
      <c r="N31" s="882">
        <f>AUX!M412</f>
        <v>5.3059520007860677</v>
      </c>
      <c r="O31" s="883"/>
      <c r="P31" s="140">
        <f>AUX!N412</f>
        <v>1.5864438374093373</v>
      </c>
      <c r="Q31" s="497"/>
    </row>
    <row r="32" spans="1:17" ht="15.95" customHeight="1" x14ac:dyDescent="0.2">
      <c r="A32" s="497"/>
      <c r="B32" s="500" t="str">
        <f>AUX!A11</f>
        <v>ULS Norte Alentejano</v>
      </c>
      <c r="C32" s="119">
        <f>AUX!C413</f>
        <v>5.5193294803157054</v>
      </c>
      <c r="D32" s="119">
        <f>AUX!D413</f>
        <v>3.1682164525480383</v>
      </c>
      <c r="E32" s="875">
        <f>AUX!E413</f>
        <v>3.1865527474059467</v>
      </c>
      <c r="F32" s="876"/>
      <c r="G32" s="119">
        <f>AUX!F413</f>
        <v>10.422220173409709</v>
      </c>
      <c r="H32" s="119">
        <f>AUX!G413</f>
        <v>7.2629259907841544</v>
      </c>
      <c r="I32" s="119">
        <f>AUX!H413</f>
        <v>10.563480423026762</v>
      </c>
      <c r="J32" s="119">
        <f>AUX!I413</f>
        <v>9.8181193392405692</v>
      </c>
      <c r="K32" s="119">
        <f>AUX!J413</f>
        <v>1.6487026770809721</v>
      </c>
      <c r="L32" s="119">
        <f>AUX!K413</f>
        <v>1.661564279691115</v>
      </c>
      <c r="M32" s="119">
        <f>AUX!L413</f>
        <v>1.6753365332261116</v>
      </c>
      <c r="N32" s="877">
        <f>AUX!M413</f>
        <v>0</v>
      </c>
      <c r="O32" s="878"/>
      <c r="P32" s="119">
        <f>AUX!N413</f>
        <v>1.7165908505707665</v>
      </c>
      <c r="Q32" s="497"/>
    </row>
    <row r="33" spans="1:17" ht="24" customHeight="1" x14ac:dyDescent="0.2">
      <c r="A33" s="497"/>
      <c r="B33" s="891" t="s">
        <v>444</v>
      </c>
      <c r="C33" s="891"/>
      <c r="D33" s="891"/>
      <c r="E33" s="891"/>
      <c r="F33" s="891"/>
      <c r="G33" s="891"/>
      <c r="H33" s="891"/>
      <c r="I33" s="891"/>
      <c r="J33" s="563"/>
      <c r="K33" s="681" t="s">
        <v>692</v>
      </c>
      <c r="L33" s="681"/>
      <c r="M33" s="681"/>
      <c r="N33" s="681"/>
      <c r="O33" s="681"/>
      <c r="P33" s="681"/>
      <c r="Q33" s="497"/>
    </row>
    <row r="34" spans="1:17" ht="15" customHeight="1" x14ac:dyDescent="0.2">
      <c r="A34" s="378"/>
      <c r="B34" s="31"/>
      <c r="C34" s="27"/>
      <c r="D34" s="27"/>
      <c r="E34" s="27"/>
      <c r="F34" s="27"/>
      <c r="G34" s="28"/>
      <c r="H34" s="28"/>
      <c r="I34" s="28"/>
      <c r="J34" s="28"/>
      <c r="K34" s="28"/>
      <c r="L34" s="28"/>
      <c r="M34" s="28"/>
      <c r="N34" s="28"/>
      <c r="O34" s="28"/>
      <c r="P34" s="28"/>
      <c r="Q34" s="378"/>
    </row>
    <row r="35" spans="1:17" ht="24" customHeight="1" x14ac:dyDescent="0.2">
      <c r="A35" s="378"/>
      <c r="B35" s="821" t="s">
        <v>447</v>
      </c>
      <c r="C35" s="821"/>
      <c r="D35" s="821"/>
      <c r="E35" s="821"/>
      <c r="F35" s="821"/>
      <c r="G35" s="821"/>
      <c r="I35" s="821" t="s">
        <v>448</v>
      </c>
      <c r="J35" s="821"/>
      <c r="K35" s="821"/>
      <c r="L35" s="821"/>
      <c r="M35" s="821"/>
      <c r="N35" s="821"/>
      <c r="O35" s="821"/>
      <c r="P35" s="821"/>
      <c r="Q35" s="378"/>
    </row>
    <row r="36" spans="1:17" ht="5.0999999999999996" customHeight="1" x14ac:dyDescent="0.2">
      <c r="A36" s="378"/>
      <c r="B36" s="378"/>
      <c r="C36" s="378"/>
      <c r="D36" s="378"/>
      <c r="E36" s="378"/>
      <c r="F36" s="379"/>
      <c r="G36" s="378"/>
      <c r="H36" s="378"/>
      <c r="I36" s="378"/>
      <c r="J36" s="378"/>
      <c r="K36" s="378"/>
      <c r="L36" s="378"/>
      <c r="M36" s="378"/>
      <c r="N36" s="378"/>
      <c r="O36" s="379"/>
      <c r="P36" s="378"/>
      <c r="Q36" s="378"/>
    </row>
    <row r="37" spans="1:17" ht="15" customHeight="1" x14ac:dyDescent="0.2">
      <c r="A37" s="378"/>
      <c r="B37" s="27"/>
      <c r="C37" s="27"/>
      <c r="D37" s="27"/>
      <c r="E37" s="27"/>
      <c r="F37" s="27"/>
      <c r="G37" s="28"/>
      <c r="H37" s="28"/>
      <c r="I37" s="28"/>
      <c r="J37" s="28"/>
      <c r="K37" s="28"/>
      <c r="L37" s="28"/>
      <c r="M37" s="28"/>
      <c r="N37" s="28"/>
      <c r="O37" s="28"/>
      <c r="P37" s="28"/>
      <c r="Q37" s="378"/>
    </row>
    <row r="38" spans="1:17" ht="15" customHeight="1" x14ac:dyDescent="0.2">
      <c r="A38" s="378"/>
      <c r="B38" s="27"/>
      <c r="C38" s="27"/>
      <c r="D38" s="27"/>
      <c r="E38" s="27"/>
      <c r="F38" s="27"/>
      <c r="G38" s="28"/>
      <c r="H38" s="28"/>
      <c r="I38" s="28"/>
      <c r="J38" s="28"/>
      <c r="K38" s="28"/>
      <c r="L38" s="28"/>
      <c r="M38" s="28"/>
      <c r="N38" s="28"/>
      <c r="O38" s="28"/>
      <c r="P38" s="28"/>
      <c r="Q38" s="378"/>
    </row>
    <row r="39" spans="1:17" ht="15" customHeight="1" x14ac:dyDescent="0.2">
      <c r="A39" s="378"/>
      <c r="B39" s="27"/>
      <c r="C39" s="27"/>
      <c r="D39" s="27"/>
      <c r="E39" s="27"/>
      <c r="F39" s="27"/>
      <c r="G39" s="28"/>
      <c r="H39" s="28"/>
      <c r="I39" s="28"/>
      <c r="J39" s="28"/>
      <c r="K39" s="28"/>
      <c r="L39" s="28"/>
      <c r="M39" s="28"/>
      <c r="N39" s="28"/>
      <c r="O39" s="28"/>
      <c r="P39" s="28"/>
      <c r="Q39" s="378"/>
    </row>
    <row r="40" spans="1:17" ht="15" customHeight="1" x14ac:dyDescent="0.2">
      <c r="A40" s="378"/>
      <c r="B40" s="27"/>
      <c r="C40" s="27"/>
      <c r="D40" s="27"/>
      <c r="E40" s="27"/>
      <c r="F40" s="27"/>
      <c r="G40" s="28"/>
      <c r="H40" s="28"/>
      <c r="I40" s="28"/>
      <c r="J40" s="28"/>
      <c r="K40" s="28"/>
      <c r="L40" s="28"/>
      <c r="M40" s="28"/>
      <c r="N40" s="28"/>
      <c r="O40" s="28"/>
      <c r="P40" s="28"/>
      <c r="Q40" s="378"/>
    </row>
    <row r="41" spans="1:17" ht="15" customHeight="1" x14ac:dyDescent="0.2">
      <c r="A41" s="378"/>
      <c r="B41" s="27"/>
      <c r="C41" s="27"/>
      <c r="D41" s="27"/>
      <c r="E41" s="27"/>
      <c r="F41" s="27"/>
      <c r="G41" s="28"/>
      <c r="H41" s="28"/>
      <c r="I41" s="28"/>
      <c r="J41" s="28"/>
      <c r="K41" s="28"/>
      <c r="L41" s="28"/>
      <c r="M41" s="28"/>
      <c r="N41" s="28"/>
      <c r="O41" s="28"/>
      <c r="P41" s="28"/>
      <c r="Q41" s="378"/>
    </row>
    <row r="42" spans="1:17" ht="15" customHeight="1" x14ac:dyDescent="0.2">
      <c r="A42" s="379"/>
      <c r="B42" s="27"/>
      <c r="C42" s="27"/>
      <c r="D42" s="27"/>
      <c r="E42" s="27"/>
      <c r="F42" s="27"/>
      <c r="G42" s="28"/>
      <c r="H42" s="28"/>
      <c r="I42" s="28"/>
      <c r="J42" s="28"/>
      <c r="K42" s="28"/>
      <c r="L42" s="28"/>
      <c r="M42" s="28"/>
      <c r="N42" s="28"/>
      <c r="O42" s="28"/>
      <c r="P42" s="28"/>
      <c r="Q42" s="379"/>
    </row>
    <row r="43" spans="1:17" ht="15" customHeight="1" x14ac:dyDescent="0.2">
      <c r="A43" s="379"/>
      <c r="B43" s="27"/>
      <c r="C43" s="27"/>
      <c r="D43" s="27"/>
      <c r="E43" s="27"/>
      <c r="F43" s="27"/>
      <c r="G43" s="28"/>
      <c r="H43" s="28"/>
      <c r="I43" s="28"/>
      <c r="J43" s="28"/>
      <c r="K43" s="28"/>
      <c r="L43" s="28"/>
      <c r="M43" s="28"/>
      <c r="N43" s="28"/>
      <c r="O43" s="28"/>
      <c r="P43" s="28"/>
      <c r="Q43" s="379"/>
    </row>
    <row r="44" spans="1:17" ht="15" customHeight="1" x14ac:dyDescent="0.2">
      <c r="A44" s="379"/>
      <c r="B44" s="27"/>
      <c r="C44" s="27"/>
      <c r="D44" s="27"/>
      <c r="E44" s="27"/>
      <c r="F44" s="27"/>
      <c r="G44" s="28"/>
      <c r="H44" s="28"/>
      <c r="I44" s="28"/>
      <c r="J44" s="28"/>
      <c r="K44" s="28"/>
      <c r="L44" s="28"/>
      <c r="M44" s="28"/>
      <c r="N44" s="28"/>
      <c r="O44" s="28"/>
      <c r="P44" s="28"/>
      <c r="Q44" s="379"/>
    </row>
    <row r="45" spans="1:17" ht="15" customHeight="1" x14ac:dyDescent="0.2">
      <c r="A45" s="378"/>
      <c r="B45" s="378"/>
      <c r="C45" s="378"/>
      <c r="D45" s="378"/>
      <c r="E45" s="378"/>
      <c r="F45" s="379"/>
      <c r="G45" s="378"/>
      <c r="H45" s="378"/>
      <c r="I45" s="378"/>
      <c r="J45" s="378"/>
      <c r="K45" s="378"/>
      <c r="L45" s="378"/>
      <c r="M45" s="378"/>
      <c r="N45" s="378"/>
      <c r="O45" s="379"/>
      <c r="P45" s="378"/>
      <c r="Q45" s="378"/>
    </row>
    <row r="46" spans="1:17" ht="15" customHeight="1" x14ac:dyDescent="0.2">
      <c r="A46" s="378"/>
      <c r="B46" s="378"/>
      <c r="C46" s="378"/>
      <c r="D46" s="378"/>
      <c r="E46" s="378"/>
      <c r="F46" s="379"/>
      <c r="G46" s="378"/>
      <c r="H46" s="378"/>
      <c r="I46" s="378"/>
      <c r="J46" s="378"/>
      <c r="K46" s="378"/>
      <c r="L46" s="378"/>
      <c r="M46" s="378"/>
      <c r="N46" s="378"/>
      <c r="O46" s="379"/>
      <c r="P46" s="378"/>
      <c r="Q46" s="378"/>
    </row>
    <row r="47" spans="1:17" ht="15" customHeight="1" x14ac:dyDescent="0.2">
      <c r="A47" s="378"/>
      <c r="B47" s="31"/>
      <c r="C47" s="27"/>
      <c r="D47" s="27"/>
      <c r="E47" s="27"/>
      <c r="F47" s="27"/>
      <c r="G47" s="28"/>
      <c r="H47" s="28"/>
      <c r="I47" s="28"/>
      <c r="J47" s="28"/>
      <c r="K47" s="28"/>
      <c r="L47" s="28"/>
      <c r="M47" s="28"/>
      <c r="N47" s="28"/>
      <c r="O47" s="28"/>
      <c r="P47" s="28"/>
      <c r="Q47" s="378"/>
    </row>
    <row r="48" spans="1:17" ht="15" customHeight="1" x14ac:dyDescent="0.2">
      <c r="A48" s="378"/>
      <c r="B48" s="27"/>
      <c r="C48" s="27"/>
      <c r="D48" s="27"/>
      <c r="E48" s="27"/>
      <c r="F48" s="27"/>
      <c r="G48" s="28"/>
      <c r="H48" s="28"/>
      <c r="I48" s="28"/>
      <c r="J48" s="28"/>
      <c r="K48" s="28"/>
      <c r="L48" s="28"/>
      <c r="M48" s="28"/>
      <c r="N48" s="28"/>
      <c r="O48" s="28"/>
      <c r="P48" s="28"/>
      <c r="Q48" s="378"/>
    </row>
    <row r="49" spans="1:17" ht="15" customHeight="1" x14ac:dyDescent="0.2">
      <c r="A49" s="378"/>
      <c r="B49" s="27"/>
      <c r="C49" s="27"/>
      <c r="D49" s="27"/>
      <c r="E49" s="27"/>
      <c r="F49" s="27"/>
      <c r="G49" s="28"/>
      <c r="H49" s="28"/>
      <c r="I49" s="28"/>
      <c r="J49" s="28"/>
      <c r="K49" s="28"/>
      <c r="L49" s="28"/>
      <c r="M49" s="28"/>
      <c r="N49" s="28"/>
      <c r="O49" s="28"/>
      <c r="P49" s="28"/>
      <c r="Q49" s="378"/>
    </row>
    <row r="50" spans="1:17" ht="15" customHeight="1" x14ac:dyDescent="0.2">
      <c r="A50" s="378"/>
      <c r="B50" s="378"/>
      <c r="C50" s="378"/>
      <c r="D50" s="378"/>
      <c r="E50" s="378"/>
      <c r="F50" s="379"/>
      <c r="G50" s="378"/>
      <c r="H50" s="378"/>
      <c r="I50" s="378"/>
      <c r="J50" s="378"/>
      <c r="K50" s="378"/>
      <c r="L50" s="378"/>
      <c r="M50" s="378"/>
      <c r="N50" s="378"/>
      <c r="O50" s="379"/>
      <c r="P50" s="378"/>
      <c r="Q50" s="378"/>
    </row>
    <row r="51" spans="1:17" ht="15" customHeight="1" x14ac:dyDescent="0.2">
      <c r="A51" s="378"/>
      <c r="B51" s="378"/>
      <c r="C51" s="378"/>
      <c r="D51" s="378"/>
      <c r="E51" s="151"/>
      <c r="F51" s="151"/>
      <c r="G51" s="151"/>
      <c r="H51" s="378"/>
      <c r="I51" s="378"/>
      <c r="J51" s="378"/>
      <c r="K51" s="378"/>
      <c r="L51" s="378"/>
      <c r="M51" s="378"/>
      <c r="N51" s="151"/>
      <c r="O51" s="151"/>
      <c r="P51" s="151"/>
      <c r="Q51" s="378"/>
    </row>
    <row r="52" spans="1:17" ht="15" customHeight="1" x14ac:dyDescent="0.2">
      <c r="A52" s="378"/>
      <c r="B52" s="689" t="s">
        <v>692</v>
      </c>
      <c r="C52" s="689"/>
      <c r="D52" s="689"/>
      <c r="E52" s="689"/>
      <c r="F52" s="689"/>
      <c r="G52" s="689"/>
      <c r="H52" s="550"/>
      <c r="I52" s="28"/>
      <c r="J52" s="28"/>
      <c r="K52" s="689" t="s">
        <v>692</v>
      </c>
      <c r="L52" s="689"/>
      <c r="M52" s="689"/>
      <c r="N52" s="689"/>
      <c r="O52" s="689"/>
      <c r="P52" s="689"/>
      <c r="Q52" s="378"/>
    </row>
    <row r="53" spans="1:17" ht="15" customHeight="1" x14ac:dyDescent="0.2">
      <c r="A53" s="378"/>
      <c r="B53" s="27"/>
      <c r="C53" s="27"/>
      <c r="D53" s="27"/>
      <c r="E53" s="27"/>
      <c r="F53" s="27"/>
      <c r="G53" s="28"/>
      <c r="H53" s="28"/>
      <c r="I53" s="28"/>
      <c r="J53" s="28"/>
      <c r="K53" s="28"/>
      <c r="L53" s="28"/>
      <c r="M53" s="28"/>
      <c r="N53" s="28"/>
      <c r="O53" s="28"/>
      <c r="P53" s="28"/>
      <c r="Q53" s="378"/>
    </row>
    <row r="54" spans="1:17" ht="27.95" customHeight="1" x14ac:dyDescent="0.2">
      <c r="A54" s="378"/>
      <c r="B54" s="821" t="str">
        <f>"DISTRIBUIÇÃO ESPACIAL DA TAXA DE INCIDÊNCIA MÉDIA ANUAL DE SIDA (/100000 HABITANTES) NA " &amp; UPPER(AUX!A2) &amp; " POR ACES/ULS, 2008-2012"</f>
        <v>DISTRIBUIÇÃO ESPACIAL DA TAXA DE INCIDÊNCIA MÉDIA ANUAL DE SIDA (/100000 HABITANTES) NA ARS ALENTEJO POR ACES/ULS, 2008-2012</v>
      </c>
      <c r="C54" s="821"/>
      <c r="D54" s="821"/>
      <c r="E54" s="821"/>
      <c r="F54" s="821"/>
      <c r="G54" s="821"/>
      <c r="H54" s="28"/>
      <c r="I54" s="821" t="str">
        <f>"DISTRIBUIÇÃO ESPACIAL DA TAXA DE INCIDÊNCIA MÉDIA ANUAL DA INFEÇÃO VIH (/100000 HABITANTES) NA " &amp; UPPER(AUX!A2) &amp; " POR ACES/ULS, 2008-2012"</f>
        <v>DISTRIBUIÇÃO ESPACIAL DA TAXA DE INCIDÊNCIA MÉDIA ANUAL DA INFEÇÃO VIH (/100000 HABITANTES) NA ARS ALENTEJO POR ACES/ULS, 2008-2012</v>
      </c>
      <c r="J54" s="821"/>
      <c r="K54" s="821"/>
      <c r="L54" s="821"/>
      <c r="M54" s="821"/>
      <c r="N54" s="821"/>
      <c r="O54" s="821"/>
      <c r="P54" s="821"/>
      <c r="Q54" s="378"/>
    </row>
    <row r="55" spans="1:17" ht="5.0999999999999996" customHeight="1" x14ac:dyDescent="0.2">
      <c r="A55" s="378"/>
      <c r="B55" s="27"/>
      <c r="C55" s="27"/>
      <c r="D55" s="27"/>
      <c r="E55" s="27"/>
      <c r="F55" s="27"/>
      <c r="G55" s="28"/>
      <c r="H55" s="28"/>
      <c r="I55" s="28"/>
      <c r="J55" s="28"/>
      <c r="K55" s="28"/>
      <c r="L55" s="28"/>
      <c r="M55" s="28"/>
      <c r="N55" s="28"/>
      <c r="O55" s="28"/>
      <c r="P55" s="28"/>
      <c r="Q55" s="378"/>
    </row>
    <row r="56" spans="1:17" ht="15" customHeight="1" x14ac:dyDescent="0.2">
      <c r="A56" s="378"/>
      <c r="B56" s="378"/>
      <c r="C56" s="378"/>
      <c r="D56" s="378"/>
      <c r="E56" s="378"/>
      <c r="F56" s="379"/>
      <c r="G56" s="378"/>
      <c r="H56" s="378"/>
      <c r="I56" s="378"/>
      <c r="J56" s="378"/>
      <c r="K56" s="378"/>
      <c r="L56" s="378"/>
      <c r="M56" s="378"/>
      <c r="N56" s="378"/>
      <c r="O56" s="379"/>
      <c r="P56" s="378"/>
      <c r="Q56" s="378"/>
    </row>
    <row r="57" spans="1:17" ht="15" customHeight="1" x14ac:dyDescent="0.2">
      <c r="A57" s="378"/>
      <c r="B57" s="378"/>
      <c r="C57" s="378"/>
      <c r="D57" s="378"/>
      <c r="E57" s="378"/>
      <c r="F57" s="379"/>
      <c r="G57" s="378"/>
      <c r="H57" s="378"/>
      <c r="I57" s="378"/>
      <c r="J57" s="378"/>
      <c r="K57" s="378"/>
      <c r="L57" s="378"/>
      <c r="M57" s="378"/>
      <c r="N57" s="378"/>
      <c r="O57" s="379"/>
      <c r="P57" s="378"/>
      <c r="Q57" s="378"/>
    </row>
    <row r="58" spans="1:17" ht="15" customHeight="1" x14ac:dyDescent="0.2">
      <c r="A58" s="378"/>
      <c r="B58" s="31"/>
      <c r="C58" s="27"/>
      <c r="D58" s="27"/>
      <c r="E58" s="27"/>
      <c r="F58" s="27"/>
      <c r="G58" s="28"/>
      <c r="H58" s="28"/>
      <c r="I58" s="28"/>
      <c r="J58" s="28"/>
      <c r="K58" s="28"/>
      <c r="L58" s="28"/>
      <c r="M58" s="28"/>
      <c r="N58" s="28"/>
      <c r="O58" s="28"/>
      <c r="P58" s="28"/>
      <c r="Q58" s="378"/>
    </row>
    <row r="59" spans="1:17" ht="15" customHeight="1" x14ac:dyDescent="0.2">
      <c r="A59" s="378"/>
      <c r="B59" s="27"/>
      <c r="C59" s="27"/>
      <c r="D59" s="27"/>
      <c r="E59" s="27"/>
      <c r="F59" s="27"/>
      <c r="G59" s="28"/>
      <c r="H59" s="28"/>
      <c r="I59" s="28"/>
      <c r="J59" s="28"/>
      <c r="K59" s="28"/>
      <c r="L59" s="28"/>
      <c r="M59" s="28"/>
      <c r="N59" s="28"/>
      <c r="O59" s="28"/>
      <c r="P59" s="28"/>
      <c r="Q59" s="378"/>
    </row>
    <row r="60" spans="1:17" ht="15" customHeight="1" x14ac:dyDescent="0.2">
      <c r="A60" s="378"/>
      <c r="B60" s="27"/>
      <c r="C60" s="27"/>
      <c r="D60" s="27"/>
      <c r="E60" s="27"/>
      <c r="F60" s="27"/>
      <c r="G60" s="28"/>
      <c r="H60" s="28"/>
      <c r="I60" s="28"/>
      <c r="J60" s="28"/>
      <c r="K60" s="28"/>
      <c r="L60" s="28"/>
      <c r="M60" s="28"/>
      <c r="N60" s="28"/>
      <c r="O60" s="28"/>
      <c r="P60" s="28"/>
      <c r="Q60" s="378"/>
    </row>
    <row r="61" spans="1:17" ht="15" customHeight="1" x14ac:dyDescent="0.2">
      <c r="A61" s="378"/>
      <c r="B61" s="378"/>
      <c r="C61" s="378"/>
      <c r="D61" s="378"/>
      <c r="E61" s="378"/>
      <c r="F61" s="379"/>
      <c r="G61" s="378"/>
      <c r="H61" s="378"/>
      <c r="I61" s="378"/>
      <c r="J61" s="378"/>
      <c r="K61" s="378"/>
      <c r="L61" s="378"/>
      <c r="M61" s="378"/>
      <c r="N61" s="378"/>
      <c r="O61" s="379"/>
      <c r="P61" s="378"/>
      <c r="Q61" s="378"/>
    </row>
    <row r="62" spans="1:17" ht="15" customHeight="1" x14ac:dyDescent="0.2">
      <c r="A62" s="378"/>
      <c r="B62" s="378"/>
      <c r="C62" s="378"/>
      <c r="D62" s="378"/>
      <c r="E62" s="378"/>
      <c r="F62" s="379"/>
      <c r="G62" s="378"/>
      <c r="H62" s="378"/>
      <c r="I62" s="378"/>
      <c r="J62" s="378"/>
      <c r="K62" s="378"/>
      <c r="L62" s="378"/>
      <c r="M62" s="378"/>
      <c r="N62" s="378"/>
      <c r="O62" s="379"/>
      <c r="P62" s="378"/>
      <c r="Q62" s="378"/>
    </row>
    <row r="63" spans="1:17" ht="15" customHeight="1" x14ac:dyDescent="0.2">
      <c r="A63" s="378"/>
      <c r="B63" s="31"/>
      <c r="C63" s="27"/>
      <c r="D63" s="27"/>
      <c r="E63" s="27"/>
      <c r="F63" s="27"/>
      <c r="G63" s="28"/>
      <c r="H63" s="28"/>
      <c r="I63" s="28"/>
      <c r="J63" s="28"/>
      <c r="K63" s="28"/>
      <c r="L63" s="28"/>
      <c r="M63" s="28"/>
      <c r="N63" s="28"/>
      <c r="O63" s="28"/>
      <c r="P63" s="28"/>
      <c r="Q63" s="378"/>
    </row>
    <row r="64" spans="1:17" ht="15" customHeight="1" x14ac:dyDescent="0.2">
      <c r="A64" s="378"/>
      <c r="B64" s="27"/>
      <c r="C64" s="27"/>
      <c r="D64" s="27"/>
      <c r="E64" s="27"/>
      <c r="F64" s="27"/>
      <c r="G64" s="28"/>
      <c r="H64" s="28"/>
      <c r="I64" s="28"/>
      <c r="J64" s="28"/>
      <c r="K64" s="28"/>
      <c r="L64" s="28"/>
      <c r="M64" s="28"/>
      <c r="N64" s="28"/>
      <c r="O64" s="28"/>
      <c r="P64" s="28"/>
      <c r="Q64" s="378"/>
    </row>
    <row r="65" spans="1:17" ht="15" customHeight="1" x14ac:dyDescent="0.2">
      <c r="A65" s="378"/>
      <c r="B65" s="27"/>
      <c r="C65" s="27"/>
      <c r="D65" s="27"/>
      <c r="E65" s="27"/>
      <c r="F65" s="27"/>
      <c r="G65" s="28"/>
      <c r="H65" s="28"/>
      <c r="I65" s="28"/>
      <c r="J65" s="28"/>
      <c r="K65" s="28"/>
      <c r="L65" s="28"/>
      <c r="M65" s="28"/>
      <c r="N65" s="28"/>
      <c r="O65" s="28"/>
      <c r="P65" s="28"/>
      <c r="Q65" s="378"/>
    </row>
    <row r="66" spans="1:17" ht="15" customHeight="1" x14ac:dyDescent="0.2">
      <c r="A66" s="378"/>
      <c r="B66" s="378"/>
      <c r="C66" s="378"/>
      <c r="D66" s="378"/>
      <c r="E66" s="378"/>
      <c r="F66" s="379"/>
      <c r="G66" s="378"/>
      <c r="H66" s="378"/>
      <c r="I66" s="378"/>
      <c r="J66" s="378"/>
      <c r="K66" s="378"/>
      <c r="L66" s="378"/>
      <c r="M66" s="378"/>
      <c r="N66" s="378"/>
      <c r="O66" s="379"/>
      <c r="P66" s="378"/>
      <c r="Q66" s="378"/>
    </row>
    <row r="67" spans="1:17" ht="15" customHeight="1" x14ac:dyDescent="0.2">
      <c r="A67" s="378"/>
      <c r="B67" s="378"/>
      <c r="C67" s="378"/>
      <c r="D67" s="378"/>
      <c r="E67" s="378"/>
      <c r="F67" s="379"/>
      <c r="G67" s="378"/>
      <c r="H67" s="378"/>
      <c r="I67" s="378"/>
      <c r="J67" s="378"/>
      <c r="K67" s="378"/>
      <c r="L67" s="378"/>
      <c r="M67" s="378"/>
      <c r="N67" s="378"/>
      <c r="O67" s="379"/>
      <c r="P67" s="378"/>
      <c r="Q67" s="378"/>
    </row>
    <row r="68" spans="1:17" ht="15" customHeight="1" x14ac:dyDescent="0.2">
      <c r="A68" s="378"/>
      <c r="B68" s="31"/>
      <c r="C68" s="27"/>
      <c r="D68" s="27"/>
      <c r="E68" s="27"/>
      <c r="F68" s="27"/>
      <c r="G68" s="28"/>
      <c r="H68" s="28"/>
      <c r="I68" s="28"/>
      <c r="J68" s="28"/>
      <c r="K68" s="28"/>
      <c r="L68" s="28"/>
      <c r="M68" s="28"/>
      <c r="N68" s="28"/>
      <c r="O68" s="28"/>
      <c r="P68" s="28"/>
      <c r="Q68" s="378"/>
    </row>
    <row r="69" spans="1:17" ht="15" customHeight="1" x14ac:dyDescent="0.2">
      <c r="A69" s="378"/>
      <c r="B69" s="27"/>
      <c r="C69" s="27"/>
      <c r="D69" s="27"/>
      <c r="E69" s="27"/>
      <c r="F69" s="27"/>
      <c r="G69" s="28"/>
      <c r="H69" s="28"/>
      <c r="I69" s="28"/>
      <c r="J69" s="28"/>
      <c r="K69" s="28"/>
      <c r="L69" s="28"/>
      <c r="M69" s="28"/>
      <c r="N69" s="28"/>
      <c r="O69" s="28"/>
      <c r="P69" s="28"/>
      <c r="Q69" s="378"/>
    </row>
    <row r="70" spans="1:17" ht="5.0999999999999996" customHeight="1" x14ac:dyDescent="0.2">
      <c r="A70" s="378"/>
      <c r="B70" s="27"/>
      <c r="C70" s="27"/>
      <c r="D70" s="27"/>
      <c r="E70" s="27"/>
      <c r="F70" s="27"/>
      <c r="G70" s="28"/>
      <c r="H70" s="28"/>
      <c r="I70" s="28"/>
      <c r="J70" s="28"/>
      <c r="K70" s="28"/>
      <c r="L70" s="28"/>
      <c r="M70" s="28"/>
      <c r="N70" s="28"/>
      <c r="O70" s="28"/>
      <c r="P70" s="28"/>
      <c r="Q70" s="378"/>
    </row>
    <row r="71" spans="1:17" ht="12" customHeight="1" x14ac:dyDescent="0.2">
      <c r="A71" s="378"/>
      <c r="B71" s="27"/>
      <c r="C71" s="27"/>
      <c r="D71" s="27"/>
      <c r="E71" s="890" t="s">
        <v>250</v>
      </c>
      <c r="F71" s="890"/>
      <c r="G71" s="890"/>
      <c r="H71" s="28"/>
      <c r="I71" s="28"/>
      <c r="J71" s="28"/>
      <c r="K71" s="28"/>
      <c r="L71" s="28"/>
      <c r="M71" s="28"/>
      <c r="N71" s="890" t="s">
        <v>250</v>
      </c>
      <c r="O71" s="890"/>
      <c r="P71" s="890"/>
      <c r="Q71" s="378"/>
    </row>
    <row r="72" spans="1:17" ht="12" customHeight="1" x14ac:dyDescent="0.2">
      <c r="A72" s="378"/>
      <c r="B72" s="378"/>
      <c r="C72" s="378"/>
      <c r="D72" s="378"/>
      <c r="E72" s="505"/>
      <c r="F72" s="893" t="s">
        <v>453</v>
      </c>
      <c r="G72" s="893"/>
      <c r="H72" s="378"/>
      <c r="I72" s="378"/>
      <c r="J72" s="378"/>
      <c r="K72" s="378"/>
      <c r="L72" s="378"/>
      <c r="M72" s="378"/>
      <c r="N72" s="505"/>
      <c r="O72" s="893" t="s">
        <v>452</v>
      </c>
      <c r="P72" s="893"/>
      <c r="Q72" s="378"/>
    </row>
    <row r="73" spans="1:17" ht="12" customHeight="1" x14ac:dyDescent="0.2">
      <c r="A73" s="378"/>
      <c r="B73" s="378"/>
      <c r="C73" s="378"/>
      <c r="D73" s="378"/>
      <c r="E73" s="506"/>
      <c r="F73" s="893" t="s">
        <v>251</v>
      </c>
      <c r="G73" s="893"/>
      <c r="H73" s="378"/>
      <c r="I73" s="378"/>
      <c r="J73" s="378"/>
      <c r="K73" s="378"/>
      <c r="L73" s="378"/>
      <c r="M73" s="378"/>
      <c r="N73" s="506"/>
      <c r="O73" s="893" t="s">
        <v>253</v>
      </c>
      <c r="P73" s="893"/>
      <c r="Q73" s="378"/>
    </row>
    <row r="74" spans="1:17" ht="12" customHeight="1" x14ac:dyDescent="0.2">
      <c r="A74" s="378"/>
      <c r="B74" s="31"/>
      <c r="C74" s="27"/>
      <c r="D74" s="27"/>
      <c r="E74" s="507"/>
      <c r="F74" s="893" t="s">
        <v>252</v>
      </c>
      <c r="G74" s="893"/>
      <c r="H74" s="28"/>
      <c r="I74" s="28"/>
      <c r="J74" s="28"/>
      <c r="K74" s="28"/>
      <c r="L74" s="28"/>
      <c r="M74" s="28"/>
      <c r="N74" s="507"/>
      <c r="O74" s="893" t="s">
        <v>450</v>
      </c>
      <c r="P74" s="893"/>
      <c r="Q74" s="378"/>
    </row>
    <row r="75" spans="1:17" ht="12" customHeight="1" x14ac:dyDescent="0.2">
      <c r="A75" s="378"/>
      <c r="B75" s="27"/>
      <c r="C75" s="27"/>
      <c r="D75" s="27"/>
      <c r="E75" s="508"/>
      <c r="F75" s="893" t="s">
        <v>454</v>
      </c>
      <c r="G75" s="893"/>
      <c r="H75" s="28"/>
      <c r="I75" s="28"/>
      <c r="J75" s="28"/>
      <c r="K75" s="28"/>
      <c r="L75" s="28"/>
      <c r="M75" s="28"/>
      <c r="N75" s="508"/>
      <c r="O75" s="893" t="s">
        <v>451</v>
      </c>
      <c r="P75" s="893"/>
      <c r="Q75" s="378"/>
    </row>
    <row r="76" spans="1:17" ht="15" customHeight="1" x14ac:dyDescent="0.2">
      <c r="A76" s="378"/>
      <c r="B76" s="27"/>
      <c r="C76" s="27"/>
      <c r="D76" s="27"/>
      <c r="E76" s="27"/>
      <c r="F76" s="27"/>
      <c r="G76" s="28"/>
      <c r="H76" s="28"/>
      <c r="I76" s="28"/>
      <c r="J76" s="28"/>
      <c r="K76" s="28"/>
      <c r="L76" s="28"/>
      <c r="M76" s="28"/>
      <c r="N76" s="28"/>
      <c r="O76" s="28"/>
      <c r="P76" s="28"/>
      <c r="Q76" s="378"/>
    </row>
    <row r="77" spans="1:17" ht="15" customHeight="1" x14ac:dyDescent="0.2">
      <c r="A77" s="378"/>
      <c r="B77" s="155" t="s">
        <v>28</v>
      </c>
      <c r="C77" s="378"/>
      <c r="D77" s="378"/>
      <c r="E77" s="378"/>
      <c r="F77" s="379"/>
      <c r="G77" s="378"/>
      <c r="H77" s="378"/>
      <c r="I77" s="378"/>
      <c r="J77" s="378"/>
      <c r="K77" s="378"/>
      <c r="L77" s="378"/>
      <c r="M77" s="378"/>
      <c r="N77" s="378"/>
      <c r="O77" s="379"/>
      <c r="P77" s="378"/>
      <c r="Q77" s="378"/>
    </row>
    <row r="78" spans="1:17" ht="20.100000000000001" customHeight="1" x14ac:dyDescent="0.2">
      <c r="A78" s="378"/>
      <c r="B78" s="378"/>
      <c r="C78" s="378"/>
      <c r="D78" s="378"/>
      <c r="E78" s="378"/>
      <c r="F78" s="379"/>
      <c r="G78" s="378"/>
      <c r="H78" s="378"/>
      <c r="I78" s="378"/>
      <c r="J78" s="378"/>
      <c r="K78" s="378"/>
      <c r="L78" s="378"/>
      <c r="M78" s="378"/>
      <c r="N78" s="378"/>
      <c r="O78" s="379"/>
      <c r="P78" s="378"/>
      <c r="Q78" s="378"/>
    </row>
    <row r="79" spans="1:17" ht="20.100000000000001" customHeight="1" thickBot="1" x14ac:dyDescent="0.3">
      <c r="A79" s="378"/>
      <c r="B79" s="824" t="s">
        <v>29</v>
      </c>
      <c r="C79" s="824"/>
      <c r="D79" s="824"/>
      <c r="E79" s="824"/>
      <c r="F79" s="824"/>
      <c r="G79" s="824"/>
      <c r="H79" s="824"/>
      <c r="I79" s="824"/>
      <c r="J79" s="824"/>
      <c r="K79" s="824"/>
      <c r="L79" s="824"/>
      <c r="M79" s="824"/>
      <c r="N79" s="824"/>
      <c r="O79" s="824"/>
      <c r="P79" s="824"/>
      <c r="Q79" s="378"/>
    </row>
    <row r="80" spans="1:17" ht="9.9499999999999993" customHeight="1" x14ac:dyDescent="0.2">
      <c r="A80" s="378"/>
      <c r="B80" s="378"/>
      <c r="C80" s="378"/>
      <c r="D80" s="378"/>
      <c r="E80" s="378"/>
      <c r="F80" s="379"/>
      <c r="G80" s="378"/>
      <c r="H80" s="378"/>
      <c r="I80" s="378"/>
      <c r="J80" s="378"/>
      <c r="K80" s="378"/>
      <c r="L80" s="378"/>
      <c r="M80" s="378"/>
      <c r="N80" s="378"/>
      <c r="O80" s="379"/>
      <c r="P80" s="378"/>
      <c r="Q80" s="378"/>
    </row>
    <row r="81" spans="1:17" ht="15.95" customHeight="1" x14ac:dyDescent="0.2">
      <c r="A81" s="553"/>
      <c r="B81" s="823" t="s">
        <v>552</v>
      </c>
      <c r="C81" s="823"/>
      <c r="D81" s="823"/>
      <c r="E81" s="823"/>
      <c r="F81" s="823"/>
      <c r="G81" s="823"/>
      <c r="H81" s="823"/>
      <c r="I81" s="823"/>
      <c r="J81" s="823"/>
      <c r="K81" s="823"/>
      <c r="L81" s="823"/>
      <c r="M81" s="823"/>
      <c r="N81" s="823"/>
      <c r="O81" s="823"/>
      <c r="P81" s="823"/>
      <c r="Q81" s="553"/>
    </row>
    <row r="82" spans="1:17" ht="5.0999999999999996" customHeight="1" x14ac:dyDescent="0.2">
      <c r="A82" s="553"/>
      <c r="B82" s="27"/>
      <c r="C82" s="27"/>
      <c r="D82" s="27"/>
      <c r="E82" s="27"/>
      <c r="F82" s="27"/>
      <c r="G82" s="27"/>
      <c r="H82" s="27"/>
      <c r="I82" s="27"/>
      <c r="J82" s="27"/>
      <c r="K82" s="27"/>
      <c r="L82" s="27"/>
      <c r="M82" s="27"/>
      <c r="N82" s="27"/>
      <c r="O82" s="27"/>
      <c r="P82" s="27"/>
      <c r="Q82" s="553"/>
    </row>
    <row r="83" spans="1:17" ht="20.100000000000001" customHeight="1" x14ac:dyDescent="0.2">
      <c r="A83" s="553"/>
      <c r="B83" s="115"/>
      <c r="C83" s="116">
        <v>2001</v>
      </c>
      <c r="D83" s="116">
        <v>2002</v>
      </c>
      <c r="E83" s="884">
        <v>2003</v>
      </c>
      <c r="F83" s="885"/>
      <c r="G83" s="116">
        <v>2004</v>
      </c>
      <c r="H83" s="116">
        <v>2005</v>
      </c>
      <c r="I83" s="116">
        <v>2006</v>
      </c>
      <c r="J83" s="558">
        <v>2007</v>
      </c>
      <c r="K83" s="562" t="s">
        <v>121</v>
      </c>
      <c r="L83" s="116">
        <v>2009</v>
      </c>
      <c r="M83" s="116">
        <v>2010</v>
      </c>
      <c r="N83" s="879" t="s">
        <v>439</v>
      </c>
      <c r="O83" s="879"/>
      <c r="P83" s="116">
        <v>2012</v>
      </c>
      <c r="Q83" s="553"/>
    </row>
    <row r="84" spans="1:17" ht="15.95" customHeight="1" x14ac:dyDescent="0.2">
      <c r="A84" s="553"/>
      <c r="B84" s="554" t="s">
        <v>16</v>
      </c>
      <c r="C84" s="138">
        <f>AUX!C426</f>
        <v>43.059645000974719</v>
      </c>
      <c r="D84" s="138">
        <f>AUX!D426</f>
        <v>44.403783508587921</v>
      </c>
      <c r="E84" s="886">
        <f>AUX!E426</f>
        <v>40.922928985619258</v>
      </c>
      <c r="F84" s="887"/>
      <c r="G84" s="138">
        <f>AUX!F426</f>
        <v>37.518014105210888</v>
      </c>
      <c r="H84" s="138">
        <f>AUX!G426</f>
        <v>34.896323672301122</v>
      </c>
      <c r="I84" s="138">
        <f>AUX!H426</f>
        <v>33.313234248839976</v>
      </c>
      <c r="J84" s="138">
        <f>AUX!I426</f>
        <v>30.573972520695477</v>
      </c>
      <c r="K84" s="138">
        <f>AUX!J426</f>
        <v>28.893153357751679</v>
      </c>
      <c r="L84" s="138">
        <f>AUX!K426</f>
        <v>27.875195103989991</v>
      </c>
      <c r="M84" s="138">
        <f>AUX!L426</f>
        <v>26.652930283897447</v>
      </c>
      <c r="N84" s="880">
        <f>AUX!M426</f>
        <v>25.446803710713446</v>
      </c>
      <c r="O84" s="881"/>
      <c r="P84" s="138">
        <f>AUX!N426</f>
        <v>25.580257758832548</v>
      </c>
      <c r="Q84" s="553"/>
    </row>
    <row r="85" spans="1:17" ht="15.95" customHeight="1" x14ac:dyDescent="0.2">
      <c r="A85" s="553"/>
      <c r="B85" s="555" t="str">
        <f>AUX!A2</f>
        <v>ARS Alentejo</v>
      </c>
      <c r="C85" s="140">
        <f>AUX!C427</f>
        <v>22.053951815853239</v>
      </c>
      <c r="D85" s="140">
        <f>AUX!D427</f>
        <v>25.105621598328788</v>
      </c>
      <c r="E85" s="888">
        <f>AUX!E427</f>
        <v>24.073997449660897</v>
      </c>
      <c r="F85" s="889"/>
      <c r="G85" s="140">
        <f>AUX!F427</f>
        <v>18.698561249592739</v>
      </c>
      <c r="H85" s="140">
        <f>AUX!G427</f>
        <v>23.338418452150549</v>
      </c>
      <c r="I85" s="140">
        <f>AUX!H427</f>
        <v>19.259445709338735</v>
      </c>
      <c r="J85" s="140">
        <f>AUX!I427</f>
        <v>17.816842855446016</v>
      </c>
      <c r="K85" s="140">
        <f>AUX!J427</f>
        <v>18.10908411380596</v>
      </c>
      <c r="L85" s="140">
        <f>AUX!K427</f>
        <v>18.606814745900689</v>
      </c>
      <c r="M85" s="140">
        <f>AUX!L427</f>
        <v>19.115032510184118</v>
      </c>
      <c r="N85" s="882">
        <f>AUX!M427</f>
        <v>17.883023410056744</v>
      </c>
      <c r="O85" s="883"/>
      <c r="P85" s="140">
        <f>AUX!N427</f>
        <v>13.8813835773317</v>
      </c>
      <c r="Q85" s="553"/>
    </row>
    <row r="86" spans="1:17" ht="15.95" customHeight="1" x14ac:dyDescent="0.2">
      <c r="A86" s="553"/>
      <c r="B86" s="556" t="str">
        <f>AUX!A3</f>
        <v>ULS Norte Alentejano</v>
      </c>
      <c r="C86" s="119">
        <f>AUX!C428</f>
        <v>22.865793561307925</v>
      </c>
      <c r="D86" s="119">
        <f>AUX!D428</f>
        <v>22.969569280973275</v>
      </c>
      <c r="E86" s="875">
        <f>AUX!E428</f>
        <v>23.102507418693115</v>
      </c>
      <c r="F86" s="876"/>
      <c r="G86" s="119">
        <f>AUX!F428</f>
        <v>19.24102185860254</v>
      </c>
      <c r="H86" s="119">
        <f>AUX!G428</f>
        <v>20.981786195598669</v>
      </c>
      <c r="I86" s="119">
        <f>AUX!H428</f>
        <v>21.93953626320943</v>
      </c>
      <c r="J86" s="119">
        <f>AUX!I428</f>
        <v>17.181708843670993</v>
      </c>
      <c r="K86" s="119">
        <f>AUX!J428</f>
        <v>14.838324093728746</v>
      </c>
      <c r="L86" s="119">
        <f>AUX!K428</f>
        <v>11.630949957837807</v>
      </c>
      <c r="M86" s="119">
        <f>AUX!L428</f>
        <v>16.753365332261119</v>
      </c>
      <c r="N86" s="877">
        <f>AUX!M428</f>
        <v>13.546980505048367</v>
      </c>
      <c r="O86" s="878"/>
      <c r="P86" s="119">
        <f>AUX!N428</f>
        <v>18.88249935627843</v>
      </c>
      <c r="Q86" s="553"/>
    </row>
    <row r="87" spans="1:17" ht="15" customHeight="1" x14ac:dyDescent="0.2">
      <c r="A87" s="553"/>
      <c r="B87" s="874"/>
      <c r="C87" s="874"/>
      <c r="D87" s="874"/>
      <c r="E87" s="874"/>
      <c r="F87" s="874"/>
      <c r="G87" s="874"/>
      <c r="H87" s="874"/>
      <c r="I87" s="874"/>
      <c r="J87" s="552"/>
      <c r="K87" s="688" t="s">
        <v>691</v>
      </c>
      <c r="L87" s="688"/>
      <c r="M87" s="688"/>
      <c r="N87" s="688"/>
      <c r="O87" s="688"/>
      <c r="P87" s="688"/>
      <c r="Q87" s="553"/>
    </row>
    <row r="88" spans="1:17" ht="15" customHeight="1" x14ac:dyDescent="0.2">
      <c r="A88" s="553"/>
      <c r="B88" s="27"/>
      <c r="C88" s="27"/>
      <c r="D88" s="27"/>
      <c r="E88" s="27"/>
      <c r="F88" s="27"/>
      <c r="G88" s="28"/>
      <c r="H88" s="28"/>
      <c r="I88" s="28"/>
      <c r="J88" s="28"/>
      <c r="K88" s="28"/>
      <c r="L88" s="28"/>
      <c r="M88" s="28"/>
      <c r="N88" s="28"/>
      <c r="O88" s="28"/>
      <c r="P88" s="28"/>
      <c r="Q88" s="553"/>
    </row>
    <row r="89" spans="1:17" ht="15.95" customHeight="1" x14ac:dyDescent="0.2">
      <c r="A89" s="378"/>
      <c r="B89" s="823" t="s">
        <v>463</v>
      </c>
      <c r="C89" s="823"/>
      <c r="D89" s="823"/>
      <c r="E89" s="823"/>
      <c r="F89" s="823"/>
      <c r="G89" s="823"/>
      <c r="H89" s="823"/>
      <c r="I89" s="823"/>
      <c r="J89" s="823"/>
      <c r="K89" s="823"/>
      <c r="L89" s="823"/>
      <c r="M89" s="823"/>
      <c r="N89" s="823"/>
      <c r="O89" s="823"/>
      <c r="P89" s="823"/>
      <c r="Q89" s="378"/>
    </row>
    <row r="90" spans="1:17" ht="5.0999999999999996" customHeight="1" x14ac:dyDescent="0.2">
      <c r="A90" s="378"/>
      <c r="B90" s="27"/>
      <c r="C90" s="27"/>
      <c r="D90" s="27"/>
      <c r="E90" s="27"/>
      <c r="F90" s="27"/>
      <c r="G90" s="27"/>
      <c r="H90" s="27"/>
      <c r="I90" s="27"/>
      <c r="J90" s="27"/>
      <c r="K90" s="27"/>
      <c r="L90" s="27"/>
      <c r="M90" s="27"/>
      <c r="N90" s="27"/>
      <c r="O90" s="27"/>
      <c r="P90" s="27"/>
      <c r="Q90" s="378"/>
    </row>
    <row r="91" spans="1:17" ht="20.100000000000001" customHeight="1" x14ac:dyDescent="0.2">
      <c r="A91" s="378"/>
      <c r="B91" s="115"/>
      <c r="C91" s="116">
        <v>2001</v>
      </c>
      <c r="D91" s="116">
        <v>2002</v>
      </c>
      <c r="E91" s="884">
        <v>2003</v>
      </c>
      <c r="F91" s="885"/>
      <c r="G91" s="116">
        <v>2004</v>
      </c>
      <c r="H91" s="116">
        <v>2005</v>
      </c>
      <c r="I91" s="116">
        <v>2006</v>
      </c>
      <c r="J91" s="502">
        <v>2007</v>
      </c>
      <c r="K91" s="501" t="s">
        <v>121</v>
      </c>
      <c r="L91" s="116">
        <v>2009</v>
      </c>
      <c r="M91" s="116">
        <v>2010</v>
      </c>
      <c r="N91" s="879" t="s">
        <v>439</v>
      </c>
      <c r="O91" s="879"/>
      <c r="P91" s="116">
        <v>2012</v>
      </c>
      <c r="Q91" s="378"/>
    </row>
    <row r="92" spans="1:17" ht="15.95" customHeight="1" x14ac:dyDescent="0.2">
      <c r="A92" s="378"/>
      <c r="B92" s="498" t="s">
        <v>16</v>
      </c>
      <c r="C92" s="138">
        <f>AUX!C419</f>
        <v>38.94811727980921</v>
      </c>
      <c r="D92" s="138">
        <f>AUX!D419</f>
        <v>40.747119848511375</v>
      </c>
      <c r="E92" s="886">
        <f>AUX!E419</f>
        <v>37.550325566642542</v>
      </c>
      <c r="F92" s="887"/>
      <c r="G92" s="138">
        <f>AUX!F419</f>
        <v>34.793801655499905</v>
      </c>
      <c r="H92" s="138">
        <f>AUX!G419</f>
        <v>32.436582806001383</v>
      </c>
      <c r="I92" s="138">
        <f>AUX!H419</f>
        <v>30.81748700214834</v>
      </c>
      <c r="J92" s="138">
        <f>AUX!I419</f>
        <v>28.132439513012823</v>
      </c>
      <c r="K92" s="138">
        <f>AUX!J419</f>
        <v>26.663712657739147</v>
      </c>
      <c r="L92" s="138">
        <f>AUX!K419</f>
        <v>25.866351218508019</v>
      </c>
      <c r="M92" s="138">
        <f>AUX!L419</f>
        <v>24.754120256212104</v>
      </c>
      <c r="N92" s="880">
        <f>AUX!M419</f>
        <v>23.724465274894424</v>
      </c>
      <c r="O92" s="881"/>
      <c r="P92" s="138">
        <f>AUX!N419</f>
        <v>23.581019168849544</v>
      </c>
      <c r="Q92" s="378"/>
    </row>
    <row r="93" spans="1:17" ht="15.95" customHeight="1" x14ac:dyDescent="0.2">
      <c r="A93" s="378"/>
      <c r="B93" s="380" t="str">
        <f>AUX!A2</f>
        <v>ARS Alentejo</v>
      </c>
      <c r="C93" s="140">
        <f>AUX!C420</f>
        <v>20.932564435386126</v>
      </c>
      <c r="D93" s="140">
        <f>AUX!D420</f>
        <v>23.419423132769396</v>
      </c>
      <c r="E93" s="888">
        <f>AUX!E420</f>
        <v>22.569372609057091</v>
      </c>
      <c r="F93" s="889"/>
      <c r="G93" s="140">
        <f>AUX!F420</f>
        <v>18.320812537479753</v>
      </c>
      <c r="H93" s="140">
        <f>AUX!G420</f>
        <v>22.19995901546028</v>
      </c>
      <c r="I93" s="140">
        <f>AUX!H420</f>
        <v>18.68738296549699</v>
      </c>
      <c r="J93" s="140">
        <f>AUX!I420</f>
        <v>14.943158523922465</v>
      </c>
      <c r="K93" s="140">
        <f>AUX!J420</f>
        <v>17.14583495881628</v>
      </c>
      <c r="L93" s="140">
        <f>AUX!K420</f>
        <v>17.056246850408964</v>
      </c>
      <c r="M93" s="140">
        <f>AUX!L420</f>
        <v>23.601213609513042</v>
      </c>
      <c r="N93" s="882">
        <f>AUX!M420</f>
        <v>16.507406224667765</v>
      </c>
      <c r="O93" s="883"/>
      <c r="P93" s="140">
        <f>AUX!N420</f>
        <v>12.889856178950865</v>
      </c>
      <c r="Q93" s="378"/>
    </row>
    <row r="94" spans="1:17" ht="15.95" customHeight="1" x14ac:dyDescent="0.2">
      <c r="A94" s="378"/>
      <c r="B94" s="381" t="str">
        <f>AUX!A3</f>
        <v>ULS Norte Alentejano</v>
      </c>
      <c r="C94" s="119">
        <f>AUX!C421</f>
        <v>21.288842281217722</v>
      </c>
      <c r="D94" s="119">
        <f>AUX!D421</f>
        <v>21.385461054699256</v>
      </c>
      <c r="E94" s="875">
        <f>AUX!E421</f>
        <v>22.30586923184163</v>
      </c>
      <c r="F94" s="876"/>
      <c r="G94" s="119">
        <f>AUX!F421</f>
        <v>20.844440346819418</v>
      </c>
      <c r="H94" s="119">
        <f>AUX!G421</f>
        <v>20.174794418844872</v>
      </c>
      <c r="I94" s="119">
        <f>AUX!H421</f>
        <v>21.126960846053525</v>
      </c>
      <c r="J94" s="119">
        <f>AUX!I421</f>
        <v>16.363532232067616</v>
      </c>
      <c r="K94" s="119">
        <f>AUX!J421</f>
        <v>14.838324093728746</v>
      </c>
      <c r="L94" s="119">
        <f>AUX!K421</f>
        <v>11.630949957837807</v>
      </c>
      <c r="M94" s="119">
        <f>AUX!L421</f>
        <v>15.915697065648063</v>
      </c>
      <c r="N94" s="877">
        <f>AUX!M421</f>
        <v>11.853607941917321</v>
      </c>
      <c r="O94" s="878"/>
      <c r="P94" s="119">
        <f>AUX!N421</f>
        <v>17.165908505707666</v>
      </c>
      <c r="Q94" s="378"/>
    </row>
    <row r="95" spans="1:17" ht="15" customHeight="1" x14ac:dyDescent="0.2">
      <c r="A95" s="378"/>
      <c r="B95" s="874"/>
      <c r="C95" s="874"/>
      <c r="D95" s="874"/>
      <c r="E95" s="874"/>
      <c r="F95" s="874"/>
      <c r="G95" s="874"/>
      <c r="H95" s="874"/>
      <c r="I95" s="874"/>
      <c r="J95" s="552"/>
      <c r="K95" s="688" t="s">
        <v>691</v>
      </c>
      <c r="L95" s="688"/>
      <c r="M95" s="688"/>
      <c r="N95" s="688"/>
      <c r="O95" s="688"/>
      <c r="P95" s="688"/>
      <c r="Q95" s="378"/>
    </row>
    <row r="96" spans="1:17" ht="15" customHeight="1" x14ac:dyDescent="0.2">
      <c r="A96" s="378"/>
      <c r="B96" s="27"/>
      <c r="C96" s="27"/>
      <c r="D96" s="27"/>
      <c r="E96" s="27"/>
      <c r="F96" s="27"/>
      <c r="G96" s="28"/>
      <c r="H96" s="28"/>
      <c r="I96" s="28"/>
      <c r="J96" s="28"/>
      <c r="K96" s="28"/>
      <c r="L96" s="28"/>
      <c r="M96" s="28"/>
      <c r="N96" s="28"/>
      <c r="O96" s="28"/>
      <c r="P96" s="28"/>
      <c r="Q96" s="378"/>
    </row>
    <row r="97" spans="1:17" ht="24" customHeight="1" x14ac:dyDescent="0.2">
      <c r="A97" s="379"/>
      <c r="B97" s="821" t="s">
        <v>449</v>
      </c>
      <c r="C97" s="821"/>
      <c r="D97" s="821"/>
      <c r="E97" s="821"/>
      <c r="F97" s="821"/>
      <c r="G97" s="821"/>
      <c r="I97" s="821" t="str">
        <f>"DISTRIBUIÇÃO ESPACIAL DA TAXA DE INCIDÊNCIA MÉDIA ANUAL DE TUBERCULOSE (/100000 HABITANTES) NA " &amp; UPPER(AUX!A2) &amp; " POR ACES/ULS, 2008-2012"</f>
        <v>DISTRIBUIÇÃO ESPACIAL DA TAXA DE INCIDÊNCIA MÉDIA ANUAL DE TUBERCULOSE (/100000 HABITANTES) NA ARS ALENTEJO POR ACES/ULS, 2008-2012</v>
      </c>
      <c r="J97" s="821"/>
      <c r="K97" s="821"/>
      <c r="L97" s="821"/>
      <c r="M97" s="821"/>
      <c r="N97" s="821"/>
      <c r="O97" s="821"/>
      <c r="P97" s="821"/>
      <c r="Q97" s="379"/>
    </row>
    <row r="98" spans="1:17" ht="5.0999999999999996" customHeight="1" x14ac:dyDescent="0.2">
      <c r="A98" s="379"/>
      <c r="B98" s="379"/>
      <c r="C98" s="379"/>
      <c r="D98" s="379"/>
      <c r="E98" s="379"/>
      <c r="F98" s="379"/>
      <c r="G98" s="379"/>
      <c r="H98" s="379"/>
      <c r="I98" s="379"/>
      <c r="J98" s="379"/>
      <c r="K98" s="379"/>
      <c r="L98" s="379"/>
      <c r="M98" s="379"/>
      <c r="N98" s="379"/>
      <c r="O98" s="379"/>
      <c r="P98" s="379"/>
      <c r="Q98" s="379"/>
    </row>
    <row r="99" spans="1:17" ht="15" customHeight="1" x14ac:dyDescent="0.2">
      <c r="A99" s="379"/>
      <c r="B99" s="27"/>
      <c r="C99" s="27"/>
      <c r="D99" s="27"/>
      <c r="E99" s="27"/>
      <c r="F99" s="27"/>
      <c r="G99" s="28"/>
      <c r="H99" s="28"/>
      <c r="I99" s="28"/>
      <c r="J99" s="28"/>
      <c r="K99" s="28"/>
      <c r="L99" s="28"/>
      <c r="M99" s="28"/>
      <c r="N99" s="28"/>
      <c r="O99" s="28"/>
      <c r="P99" s="28"/>
      <c r="Q99" s="379"/>
    </row>
    <row r="100" spans="1:17" ht="15" customHeight="1" x14ac:dyDescent="0.2">
      <c r="A100" s="379"/>
      <c r="B100" s="27"/>
      <c r="C100" s="27"/>
      <c r="D100" s="27"/>
      <c r="E100" s="27"/>
      <c r="F100" s="27"/>
      <c r="G100" s="28"/>
      <c r="H100" s="28"/>
      <c r="I100" s="28"/>
      <c r="J100" s="28"/>
      <c r="K100" s="28"/>
      <c r="L100" s="28"/>
      <c r="M100" s="28"/>
      <c r="N100" s="28"/>
      <c r="O100" s="28"/>
      <c r="P100" s="28"/>
      <c r="Q100" s="379"/>
    </row>
    <row r="101" spans="1:17" ht="15" customHeight="1" x14ac:dyDescent="0.2">
      <c r="A101" s="379"/>
      <c r="B101" s="27"/>
      <c r="C101" s="27"/>
      <c r="D101" s="27"/>
      <c r="E101" s="27"/>
      <c r="F101" s="27"/>
      <c r="G101" s="28"/>
      <c r="H101" s="28"/>
      <c r="I101" s="28"/>
      <c r="J101" s="28"/>
      <c r="K101" s="28"/>
      <c r="L101" s="28"/>
      <c r="M101" s="28"/>
      <c r="N101" s="28"/>
      <c r="O101" s="28"/>
      <c r="P101" s="28"/>
      <c r="Q101" s="379"/>
    </row>
    <row r="102" spans="1:17" ht="15" customHeight="1" x14ac:dyDescent="0.2">
      <c r="A102" s="379"/>
      <c r="B102" s="27"/>
      <c r="C102" s="27"/>
      <c r="D102" s="27"/>
      <c r="E102" s="27"/>
      <c r="F102" s="27"/>
      <c r="G102" s="28"/>
      <c r="H102" s="28"/>
      <c r="I102" s="28"/>
      <c r="J102" s="28"/>
      <c r="K102" s="28"/>
      <c r="L102" s="28"/>
      <c r="M102" s="28"/>
      <c r="N102" s="28"/>
      <c r="O102" s="28"/>
      <c r="P102" s="28"/>
      <c r="Q102" s="379"/>
    </row>
    <row r="103" spans="1:17" ht="15" customHeight="1" x14ac:dyDescent="0.2">
      <c r="A103" s="379"/>
      <c r="B103" s="27"/>
      <c r="C103" s="27"/>
      <c r="D103" s="27"/>
      <c r="E103" s="27"/>
      <c r="F103" s="27"/>
      <c r="G103" s="28"/>
      <c r="H103" s="28"/>
      <c r="I103" s="28"/>
      <c r="J103" s="28"/>
      <c r="K103" s="28"/>
      <c r="L103" s="28"/>
      <c r="M103" s="28"/>
      <c r="N103" s="28"/>
      <c r="O103" s="28"/>
      <c r="P103" s="28"/>
      <c r="Q103" s="379"/>
    </row>
    <row r="104" spans="1:17" ht="15" customHeight="1" x14ac:dyDescent="0.2">
      <c r="A104" s="379"/>
      <c r="B104" s="27"/>
      <c r="C104" s="27"/>
      <c r="D104" s="27"/>
      <c r="E104" s="27"/>
      <c r="F104" s="27"/>
      <c r="G104" s="28"/>
      <c r="H104" s="28"/>
      <c r="I104" s="28"/>
      <c r="J104" s="28"/>
      <c r="K104" s="28"/>
      <c r="L104" s="28"/>
      <c r="M104" s="28"/>
      <c r="N104" s="28"/>
      <c r="O104" s="28"/>
      <c r="P104" s="28"/>
      <c r="Q104" s="379"/>
    </row>
    <row r="105" spans="1:17" ht="15" customHeight="1" x14ac:dyDescent="0.2">
      <c r="A105" s="379"/>
      <c r="B105" s="27"/>
      <c r="C105" s="27"/>
      <c r="D105" s="27"/>
      <c r="E105" s="27"/>
      <c r="F105" s="27"/>
      <c r="G105" s="28"/>
      <c r="H105" s="28"/>
      <c r="I105" s="28"/>
      <c r="J105" s="28"/>
      <c r="K105" s="28"/>
      <c r="L105" s="28"/>
      <c r="M105" s="28"/>
      <c r="N105" s="28"/>
      <c r="O105" s="28"/>
      <c r="P105" s="28"/>
      <c r="Q105" s="379"/>
    </row>
    <row r="106" spans="1:17" ht="15" customHeight="1" x14ac:dyDescent="0.2">
      <c r="A106" s="379"/>
      <c r="B106" s="27"/>
      <c r="C106" s="27"/>
      <c r="D106" s="27"/>
      <c r="E106" s="27"/>
      <c r="F106" s="27"/>
      <c r="G106" s="28"/>
      <c r="H106" s="28"/>
      <c r="I106" s="28"/>
      <c r="J106" s="28"/>
      <c r="K106" s="28"/>
      <c r="L106" s="28"/>
      <c r="M106" s="28"/>
      <c r="N106" s="28"/>
      <c r="O106" s="28"/>
      <c r="P106" s="28"/>
      <c r="Q106" s="379"/>
    </row>
    <row r="107" spans="1:17" ht="15" customHeight="1" x14ac:dyDescent="0.2">
      <c r="A107" s="379"/>
      <c r="B107" s="379"/>
      <c r="C107" s="379"/>
      <c r="D107" s="379"/>
      <c r="E107" s="379"/>
      <c r="F107" s="379"/>
      <c r="G107" s="379"/>
      <c r="H107" s="379"/>
      <c r="I107" s="379"/>
      <c r="J107" s="379"/>
      <c r="K107" s="379"/>
      <c r="L107" s="379"/>
      <c r="M107" s="379"/>
      <c r="N107" s="379"/>
      <c r="O107" s="379"/>
      <c r="P107" s="379"/>
      <c r="Q107" s="379"/>
    </row>
    <row r="108" spans="1:17" ht="15" customHeight="1" x14ac:dyDescent="0.2">
      <c r="A108" s="530"/>
      <c r="B108" s="530"/>
      <c r="C108" s="530"/>
      <c r="D108" s="530"/>
      <c r="E108" s="530"/>
      <c r="F108" s="530"/>
      <c r="G108" s="530"/>
      <c r="H108" s="530"/>
      <c r="I108" s="530"/>
      <c r="J108" s="530"/>
      <c r="K108" s="530"/>
      <c r="L108" s="530"/>
      <c r="M108" s="530"/>
      <c r="N108" s="530"/>
      <c r="O108" s="530"/>
      <c r="P108" s="530"/>
      <c r="Q108" s="530"/>
    </row>
    <row r="109" spans="1:17" ht="15" customHeight="1" x14ac:dyDescent="0.2">
      <c r="A109" s="379"/>
      <c r="B109" s="379"/>
      <c r="C109" s="379"/>
      <c r="D109" s="379"/>
      <c r="E109" s="379"/>
      <c r="F109" s="379"/>
      <c r="G109" s="379"/>
      <c r="H109" s="379"/>
      <c r="I109" s="379"/>
      <c r="J109" s="379"/>
      <c r="K109" s="379"/>
      <c r="L109" s="379"/>
      <c r="M109" s="379"/>
      <c r="N109" s="379"/>
      <c r="O109" s="379"/>
      <c r="P109" s="379"/>
      <c r="Q109" s="379"/>
    </row>
    <row r="110" spans="1:17" ht="15" customHeight="1" x14ac:dyDescent="0.2">
      <c r="A110" s="379"/>
      <c r="B110" s="31"/>
      <c r="C110" s="27"/>
      <c r="D110" s="27"/>
      <c r="E110" s="27"/>
      <c r="F110" s="27"/>
      <c r="G110" s="28"/>
      <c r="H110" s="28"/>
      <c r="I110" s="28"/>
      <c r="J110" s="28"/>
      <c r="K110" s="28"/>
      <c r="L110" s="28"/>
      <c r="M110" s="28"/>
      <c r="N110" s="28"/>
      <c r="O110" s="28"/>
      <c r="P110" s="28"/>
      <c r="Q110" s="379"/>
    </row>
    <row r="111" spans="1:17" ht="15" customHeight="1" x14ac:dyDescent="0.2">
      <c r="A111" s="379"/>
      <c r="B111" s="27"/>
      <c r="C111" s="27"/>
      <c r="D111" s="27"/>
      <c r="E111" s="27"/>
      <c r="F111" s="27"/>
      <c r="G111" s="28"/>
      <c r="H111" s="28"/>
      <c r="I111" s="28"/>
      <c r="J111" s="28"/>
      <c r="K111" s="28"/>
      <c r="L111" s="28"/>
      <c r="M111" s="28"/>
      <c r="N111" s="28"/>
      <c r="O111" s="28"/>
      <c r="P111" s="28"/>
      <c r="Q111" s="379"/>
    </row>
    <row r="112" spans="1:17" ht="15" customHeight="1" x14ac:dyDescent="0.2">
      <c r="A112" s="379"/>
      <c r="B112" s="27"/>
      <c r="C112" s="27"/>
      <c r="D112" s="27"/>
      <c r="E112" s="27"/>
      <c r="F112" s="27"/>
      <c r="G112" s="28"/>
      <c r="H112" s="28"/>
      <c r="I112" s="28"/>
      <c r="J112" s="28"/>
      <c r="K112" s="28"/>
      <c r="L112" s="28"/>
      <c r="M112" s="28"/>
      <c r="N112" s="28"/>
      <c r="O112" s="28"/>
      <c r="P112" s="28"/>
      <c r="Q112" s="379"/>
    </row>
    <row r="113" spans="1:17" ht="15" customHeight="1" x14ac:dyDescent="0.2">
      <c r="A113" s="379"/>
      <c r="B113" s="379"/>
      <c r="C113" s="379"/>
      <c r="D113" s="379"/>
      <c r="E113" s="379"/>
      <c r="F113" s="379"/>
      <c r="G113" s="379"/>
      <c r="H113" s="379"/>
      <c r="I113" s="379"/>
      <c r="J113" s="379"/>
      <c r="K113" s="379"/>
      <c r="L113" s="379"/>
      <c r="M113" s="379"/>
      <c r="N113" s="379"/>
      <c r="O113" s="379"/>
      <c r="P113" s="379"/>
      <c r="Q113" s="379"/>
    </row>
    <row r="114" spans="1:17" ht="5.0999999999999996" customHeight="1" x14ac:dyDescent="0.2">
      <c r="A114" s="379"/>
      <c r="B114" s="379"/>
      <c r="C114" s="379"/>
      <c r="D114" s="379"/>
      <c r="E114" s="151"/>
      <c r="F114" s="151"/>
      <c r="G114" s="151"/>
      <c r="H114" s="379"/>
      <c r="I114" s="379"/>
      <c r="J114" s="379"/>
      <c r="K114" s="379"/>
      <c r="L114" s="379"/>
      <c r="M114" s="379"/>
      <c r="N114" s="151"/>
      <c r="O114" s="151"/>
      <c r="P114" s="151"/>
      <c r="Q114" s="379"/>
    </row>
    <row r="115" spans="1:17" ht="12" customHeight="1" x14ac:dyDescent="0.2">
      <c r="A115" s="379"/>
      <c r="B115" s="31"/>
      <c r="C115" s="27"/>
      <c r="D115" s="27"/>
      <c r="E115" s="689"/>
      <c r="F115" s="689"/>
      <c r="G115" s="689"/>
      <c r="H115" s="28"/>
      <c r="I115" s="28"/>
      <c r="J115" s="28"/>
      <c r="K115" s="28"/>
      <c r="L115" s="28"/>
      <c r="M115" s="28"/>
      <c r="N115" s="890" t="s">
        <v>250</v>
      </c>
      <c r="O115" s="890"/>
      <c r="P115" s="890"/>
      <c r="Q115" s="379"/>
    </row>
    <row r="116" spans="1:17" ht="12" customHeight="1" x14ac:dyDescent="0.2">
      <c r="A116" s="379"/>
      <c r="B116" s="689" t="s">
        <v>691</v>
      </c>
      <c r="C116" s="689"/>
      <c r="D116" s="689"/>
      <c r="E116" s="689"/>
      <c r="F116" s="689"/>
      <c r="G116" s="689"/>
      <c r="H116" s="550"/>
      <c r="I116" s="28"/>
      <c r="J116" s="28"/>
      <c r="K116" s="28"/>
      <c r="L116" s="28"/>
      <c r="M116" s="28"/>
      <c r="N116" s="505"/>
      <c r="O116" s="893" t="s">
        <v>455</v>
      </c>
      <c r="P116" s="893"/>
      <c r="Q116" s="379"/>
    </row>
    <row r="117" spans="1:17" ht="12" customHeight="1" x14ac:dyDescent="0.2">
      <c r="A117" s="379"/>
      <c r="B117" s="27"/>
      <c r="C117" s="27"/>
      <c r="D117" s="27"/>
      <c r="E117" s="27"/>
      <c r="F117" s="27"/>
      <c r="G117" s="28"/>
      <c r="H117" s="28"/>
      <c r="I117" s="28"/>
      <c r="J117" s="28"/>
      <c r="K117" s="28"/>
      <c r="L117" s="28"/>
      <c r="M117" s="28"/>
      <c r="N117" s="506"/>
      <c r="O117" s="893" t="s">
        <v>456</v>
      </c>
      <c r="P117" s="893"/>
      <c r="Q117" s="379"/>
    </row>
    <row r="118" spans="1:17" ht="12" customHeight="1" x14ac:dyDescent="0.2">
      <c r="A118" s="379"/>
      <c r="B118" s="27"/>
      <c r="C118" s="27"/>
      <c r="D118" s="27"/>
      <c r="E118" s="27"/>
      <c r="F118" s="27"/>
      <c r="G118" s="28"/>
      <c r="H118" s="28"/>
      <c r="I118" s="28"/>
      <c r="J118" s="28"/>
      <c r="K118" s="28"/>
      <c r="L118" s="28"/>
      <c r="M118" s="28"/>
      <c r="N118" s="507"/>
      <c r="O118" s="893" t="s">
        <v>457</v>
      </c>
      <c r="P118" s="893"/>
      <c r="Q118" s="379"/>
    </row>
    <row r="119" spans="1:17" ht="12" customHeight="1" x14ac:dyDescent="0.2">
      <c r="A119" s="379"/>
      <c r="B119" s="27"/>
      <c r="C119" s="27"/>
      <c r="D119" s="27"/>
      <c r="E119" s="27"/>
      <c r="F119" s="27"/>
      <c r="G119" s="28"/>
      <c r="H119" s="28"/>
      <c r="I119" s="28"/>
      <c r="J119" s="28"/>
      <c r="K119" s="28"/>
      <c r="L119" s="28"/>
      <c r="M119" s="28"/>
      <c r="N119" s="508"/>
      <c r="O119" s="893" t="s">
        <v>458</v>
      </c>
      <c r="P119" s="893"/>
      <c r="Q119" s="379"/>
    </row>
    <row r="120" spans="1:17" ht="15" customHeight="1" x14ac:dyDescent="0.2">
      <c r="A120" s="378"/>
      <c r="B120" s="156" t="s">
        <v>28</v>
      </c>
      <c r="C120" s="154"/>
      <c r="D120" s="154"/>
      <c r="E120" s="154"/>
      <c r="F120" s="154"/>
      <c r="G120" s="154"/>
      <c r="H120" s="154"/>
      <c r="I120" s="154"/>
      <c r="J120" s="154"/>
      <c r="K120" s="154"/>
      <c r="L120" s="154"/>
      <c r="M120" s="154"/>
      <c r="N120" s="26"/>
      <c r="O120" s="26"/>
      <c r="P120" s="28"/>
      <c r="Q120" s="378"/>
    </row>
    <row r="121" spans="1:17" ht="30" customHeight="1" x14ac:dyDescent="0.2">
      <c r="A121" s="378"/>
      <c r="B121" s="378"/>
      <c r="C121" s="378"/>
      <c r="D121" s="378"/>
      <c r="E121" s="378"/>
      <c r="F121" s="379"/>
      <c r="G121" s="378"/>
      <c r="H121" s="378"/>
      <c r="I121" s="378"/>
      <c r="J121" s="378"/>
      <c r="K121" s="378"/>
      <c r="L121" s="378"/>
      <c r="M121" s="378"/>
      <c r="N121" s="378"/>
      <c r="O121" s="379"/>
      <c r="P121" s="378"/>
      <c r="Q121" s="378"/>
    </row>
    <row r="122" spans="1:17" ht="15" customHeight="1" x14ac:dyDescent="0.2">
      <c r="A122" s="378"/>
      <c r="B122" s="378"/>
      <c r="C122" s="378"/>
      <c r="D122" s="378"/>
      <c r="E122" s="378"/>
      <c r="F122" s="379"/>
      <c r="G122" s="378"/>
      <c r="H122" s="378"/>
      <c r="I122" s="378"/>
      <c r="J122" s="378"/>
      <c r="K122" s="378"/>
      <c r="L122" s="378"/>
      <c r="M122" s="378"/>
      <c r="N122" s="378"/>
      <c r="O122" s="379"/>
      <c r="P122" s="378"/>
      <c r="Q122" s="378"/>
    </row>
    <row r="123" spans="1:17" ht="15" customHeight="1" x14ac:dyDescent="0.2">
      <c r="A123" s="378"/>
      <c r="B123" s="378"/>
      <c r="C123" s="378"/>
      <c r="D123" s="378"/>
      <c r="E123" s="378"/>
      <c r="F123" s="379"/>
      <c r="G123" s="378"/>
      <c r="H123" s="378"/>
      <c r="I123" s="378"/>
      <c r="J123" s="378"/>
      <c r="K123" s="378"/>
      <c r="L123" s="378"/>
      <c r="M123" s="378"/>
      <c r="N123" s="378"/>
      <c r="O123" s="379"/>
      <c r="P123" s="378"/>
      <c r="Q123" s="378"/>
    </row>
    <row r="124" spans="1:17" ht="15" customHeight="1" x14ac:dyDescent="0.2">
      <c r="A124" s="378"/>
      <c r="B124" s="378"/>
      <c r="C124" s="378"/>
      <c r="D124" s="378"/>
      <c r="E124" s="378"/>
      <c r="F124" s="379"/>
      <c r="G124" s="378"/>
      <c r="H124" s="378"/>
      <c r="I124" s="378"/>
      <c r="J124" s="378"/>
      <c r="K124" s="378"/>
      <c r="L124" s="378"/>
      <c r="M124" s="378"/>
      <c r="N124" s="378"/>
      <c r="O124" s="379"/>
      <c r="P124" s="378"/>
      <c r="Q124" s="378"/>
    </row>
    <row r="125" spans="1:17" ht="15" customHeight="1" x14ac:dyDescent="0.2">
      <c r="A125" s="378"/>
      <c r="B125" s="378"/>
      <c r="C125" s="378"/>
      <c r="D125" s="378"/>
      <c r="E125" s="378"/>
      <c r="F125" s="379"/>
      <c r="G125" s="378"/>
      <c r="H125" s="378"/>
      <c r="I125" s="378"/>
      <c r="J125" s="378"/>
      <c r="K125" s="378"/>
      <c r="L125" s="378"/>
      <c r="M125" s="378"/>
      <c r="N125" s="378"/>
      <c r="O125" s="379"/>
      <c r="P125" s="378"/>
      <c r="Q125" s="378"/>
    </row>
    <row r="126" spans="1:17" ht="15" customHeight="1" thickBot="1" x14ac:dyDescent="0.25">
      <c r="A126" s="378"/>
      <c r="B126" s="378"/>
      <c r="C126" s="378"/>
      <c r="D126" s="378"/>
      <c r="E126" s="378"/>
      <c r="F126" s="379"/>
      <c r="G126" s="378"/>
      <c r="H126" s="378"/>
      <c r="I126" s="378"/>
      <c r="J126" s="378"/>
      <c r="K126" s="378"/>
      <c r="L126" s="378"/>
      <c r="M126" s="378"/>
      <c r="N126" s="378"/>
      <c r="O126" s="379"/>
      <c r="P126" s="378"/>
      <c r="Q126" s="378"/>
    </row>
    <row r="127" spans="1:17" ht="9.9499999999999993" customHeight="1" x14ac:dyDescent="0.2">
      <c r="A127" s="378"/>
      <c r="B127" s="822"/>
      <c r="C127" s="822"/>
      <c r="D127" s="822"/>
      <c r="E127" s="822"/>
      <c r="F127" s="822"/>
      <c r="G127" s="822"/>
      <c r="H127" s="822"/>
      <c r="I127" s="822"/>
      <c r="J127" s="822"/>
      <c r="K127" s="822"/>
      <c r="L127" s="822"/>
      <c r="M127" s="822"/>
      <c r="N127" s="822"/>
      <c r="O127" s="822"/>
      <c r="P127" s="822"/>
      <c r="Q127" s="378"/>
    </row>
  </sheetData>
  <mergeCells count="84">
    <mergeCell ref="E85:F85"/>
    <mergeCell ref="N85:O85"/>
    <mergeCell ref="B81:P81"/>
    <mergeCell ref="E83:F83"/>
    <mergeCell ref="N83:O83"/>
    <mergeCell ref="E84:F84"/>
    <mergeCell ref="N84:O84"/>
    <mergeCell ref="F72:G72"/>
    <mergeCell ref="F73:G73"/>
    <mergeCell ref="F74:G74"/>
    <mergeCell ref="O74:P74"/>
    <mergeCell ref="B79:P79"/>
    <mergeCell ref="F75:G75"/>
    <mergeCell ref="O72:P72"/>
    <mergeCell ref="O73:P73"/>
    <mergeCell ref="O75:P75"/>
    <mergeCell ref="B116:G116"/>
    <mergeCell ref="B127:P127"/>
    <mergeCell ref="O119:P119"/>
    <mergeCell ref="I97:P97"/>
    <mergeCell ref="O116:P116"/>
    <mergeCell ref="O117:P117"/>
    <mergeCell ref="O118:P118"/>
    <mergeCell ref="E115:G115"/>
    <mergeCell ref="N115:P115"/>
    <mergeCell ref="B97:G97"/>
    <mergeCell ref="B11:G11"/>
    <mergeCell ref="B12:G12"/>
    <mergeCell ref="B13:G13"/>
    <mergeCell ref="B35:G35"/>
    <mergeCell ref="E22:F22"/>
    <mergeCell ref="E24:F24"/>
    <mergeCell ref="N24:O24"/>
    <mergeCell ref="E30:F30"/>
    <mergeCell ref="N30:O30"/>
    <mergeCell ref="E31:F31"/>
    <mergeCell ref="N31:O31"/>
    <mergeCell ref="B27:P27"/>
    <mergeCell ref="E29:F29"/>
    <mergeCell ref="K25:P25"/>
    <mergeCell ref="B25:I25"/>
    <mergeCell ref="N22:O22"/>
    <mergeCell ref="E23:F23"/>
    <mergeCell ref="B2:D2"/>
    <mergeCell ref="H2:P2"/>
    <mergeCell ref="B6:P6"/>
    <mergeCell ref="B7:G7"/>
    <mergeCell ref="B8:G8"/>
    <mergeCell ref="B14:G14"/>
    <mergeCell ref="B15:G15"/>
    <mergeCell ref="B17:P17"/>
    <mergeCell ref="B19:P19"/>
    <mergeCell ref="E21:F21"/>
    <mergeCell ref="N21:O21"/>
    <mergeCell ref="B9:G9"/>
    <mergeCell ref="B10:G10"/>
    <mergeCell ref="N23:O23"/>
    <mergeCell ref="I54:P54"/>
    <mergeCell ref="N71:P71"/>
    <mergeCell ref="B54:G54"/>
    <mergeCell ref="E71:G71"/>
    <mergeCell ref="N29:O29"/>
    <mergeCell ref="K52:P52"/>
    <mergeCell ref="I35:P35"/>
    <mergeCell ref="E32:F32"/>
    <mergeCell ref="N32:O32"/>
    <mergeCell ref="B33:I33"/>
    <mergeCell ref="K33:P33"/>
    <mergeCell ref="B52:G52"/>
    <mergeCell ref="B87:I87"/>
    <mergeCell ref="K87:P87"/>
    <mergeCell ref="B95:I95"/>
    <mergeCell ref="K95:P95"/>
    <mergeCell ref="E86:F86"/>
    <mergeCell ref="N86:O86"/>
    <mergeCell ref="E94:F94"/>
    <mergeCell ref="N91:O91"/>
    <mergeCell ref="N92:O92"/>
    <mergeCell ref="N93:O93"/>
    <mergeCell ref="N94:O94"/>
    <mergeCell ref="E91:F91"/>
    <mergeCell ref="E92:F92"/>
    <mergeCell ref="E93:F93"/>
    <mergeCell ref="B89:P89"/>
  </mergeCells>
  <hyperlinks>
    <hyperlink ref="B4" location="INDICE!A1" display="Índice"/>
    <hyperlink ref="B77" location="'D04'!A1" display="Topo"/>
    <hyperlink ref="B120" location="'D04'!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78740157480314965" bottom="0.39370078740157483" header="0.31496062992125984" footer="0.31496062992125984"/>
  <pageSetup paperSize="9" scale="68" orientation="portrait" r:id="rId1"/>
  <rowBreaks count="1" manualBreakCount="1">
    <brk id="77" max="16" man="1"/>
  </rowBreaks>
  <ignoredErrors>
    <ignoredError sqref="N21 K21 N91 K29 N29 K91 K83 N8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2"/>
  <dimension ref="A1:S89"/>
  <sheetViews>
    <sheetView view="pageBreakPreview" topLeftCell="A88" zoomScale="60" zoomScaleNormal="100" workbookViewId="0"/>
  </sheetViews>
  <sheetFormatPr defaultRowHeight="14.25" x14ac:dyDescent="0.2"/>
  <cols>
    <col min="1" max="1" width="2.7109375" style="6" customWidth="1"/>
    <col min="2" max="2" width="1.7109375" style="6" customWidth="1"/>
    <col min="3" max="3" width="40.7109375" style="6" customWidth="1"/>
    <col min="4" max="4" width="4.7109375" style="6" customWidth="1"/>
    <col min="5" max="6" width="6.7109375" style="6" customWidth="1"/>
    <col min="7" max="9" width="10.7109375" style="6" customWidth="1"/>
    <col min="10" max="10" width="5.28515625" style="6" customWidth="1"/>
    <col min="11" max="11" width="30.7109375" style="6" customWidth="1"/>
    <col min="12" max="12" width="5.28515625" style="6" customWidth="1"/>
    <col min="13" max="13" width="2.7109375" style="6" customWidth="1"/>
    <col min="14" max="16384" width="9.140625" style="6"/>
  </cols>
  <sheetData>
    <row r="1" spans="1:19" ht="9.9499999999999993" customHeight="1" x14ac:dyDescent="0.2">
      <c r="A1" s="146"/>
      <c r="B1" s="146"/>
      <c r="C1" s="146"/>
      <c r="D1" s="146"/>
      <c r="E1" s="146"/>
      <c r="F1" s="146"/>
      <c r="G1" s="146"/>
      <c r="H1" s="146"/>
      <c r="I1" s="146"/>
      <c r="J1" s="264"/>
      <c r="K1" s="146"/>
      <c r="L1" s="264"/>
      <c r="M1" s="146"/>
    </row>
    <row r="2" spans="1:19" ht="20.100000000000001" customHeight="1" thickBot="1" x14ac:dyDescent="0.3">
      <c r="A2" s="146"/>
      <c r="B2" s="895" t="str">
        <f>AUX!A1</f>
        <v>Perfil Local de Saúde 2014</v>
      </c>
      <c r="C2" s="895"/>
      <c r="D2" s="895"/>
      <c r="E2" s="895"/>
      <c r="F2" s="895"/>
      <c r="G2" s="894" t="str">
        <f>AUX!A3</f>
        <v>ULS Norte Alentejano</v>
      </c>
      <c r="H2" s="894"/>
      <c r="I2" s="894"/>
      <c r="J2" s="894"/>
      <c r="K2" s="894"/>
      <c r="L2" s="894"/>
      <c r="M2" s="146"/>
    </row>
    <row r="3" spans="1:19" ht="9.9499999999999993" customHeight="1" thickTop="1" x14ac:dyDescent="0.2">
      <c r="A3" s="146"/>
      <c r="B3" s="146"/>
      <c r="C3" s="146"/>
      <c r="D3" s="146"/>
      <c r="E3" s="146"/>
      <c r="F3" s="146"/>
      <c r="G3" s="146"/>
      <c r="H3" s="146"/>
      <c r="I3" s="146"/>
      <c r="J3" s="264"/>
      <c r="K3" s="146"/>
      <c r="L3" s="264"/>
      <c r="M3" s="146"/>
    </row>
    <row r="4" spans="1:19" x14ac:dyDescent="0.2">
      <c r="A4" s="146"/>
      <c r="B4" s="146"/>
      <c r="C4" s="565" t="s">
        <v>0</v>
      </c>
      <c r="D4" s="146"/>
      <c r="E4" s="146"/>
      <c r="F4" s="146"/>
      <c r="G4" s="146"/>
      <c r="H4" s="146"/>
      <c r="I4" s="146"/>
      <c r="J4" s="264"/>
      <c r="K4" s="146"/>
      <c r="L4" s="264"/>
      <c r="M4" s="146"/>
    </row>
    <row r="5" spans="1:19" ht="15" customHeight="1" x14ac:dyDescent="0.2">
      <c r="A5" s="146"/>
      <c r="B5" s="146"/>
      <c r="C5" s="146"/>
      <c r="D5" s="146"/>
      <c r="E5" s="146"/>
      <c r="F5" s="146"/>
      <c r="G5" s="146"/>
      <c r="H5" s="146"/>
      <c r="I5" s="146"/>
      <c r="J5" s="264"/>
      <c r="K5" s="146"/>
      <c r="L5" s="264"/>
      <c r="M5" s="146"/>
    </row>
    <row r="6" spans="1:19" ht="24.95" customHeight="1" x14ac:dyDescent="0.2">
      <c r="A6" s="146"/>
      <c r="B6" s="896" t="str">
        <f>RIGHT(AUX!C3,1) &amp; " "  &amp; AUX!D3 &amp; " NUM ABRIR E FECHAR DE OLHOS…"</f>
        <v>A ULS NORTE ALENTEJANO NUM ABRIR E FECHAR DE OLHOS…</v>
      </c>
      <c r="C6" s="896"/>
      <c r="D6" s="896"/>
      <c r="E6" s="896"/>
      <c r="F6" s="896"/>
      <c r="G6" s="896"/>
      <c r="H6" s="896"/>
      <c r="I6" s="896"/>
      <c r="J6" s="896"/>
      <c r="K6" s="896"/>
      <c r="L6" s="896"/>
      <c r="M6" s="146"/>
    </row>
    <row r="7" spans="1:19" ht="6" customHeight="1" x14ac:dyDescent="0.2">
      <c r="A7" s="146"/>
      <c r="B7" s="134"/>
      <c r="C7" s="134"/>
      <c r="D7" s="134"/>
      <c r="E7" s="134"/>
      <c r="F7" s="134"/>
      <c r="G7" s="146"/>
      <c r="H7" s="146"/>
      <c r="I7" s="146"/>
      <c r="J7" s="264"/>
      <c r="K7" s="146"/>
      <c r="L7" s="264"/>
      <c r="M7" s="146"/>
    </row>
    <row r="8" spans="1:19" ht="26.1" customHeight="1" x14ac:dyDescent="0.2">
      <c r="A8" s="377"/>
      <c r="B8" s="904" t="s">
        <v>521</v>
      </c>
      <c r="C8" s="904"/>
      <c r="D8" s="904"/>
      <c r="E8" s="904"/>
      <c r="F8" s="904"/>
      <c r="G8" s="904"/>
      <c r="H8" s="904"/>
      <c r="I8" s="904"/>
      <c r="J8" s="904"/>
      <c r="K8" s="904"/>
      <c r="L8" s="904"/>
      <c r="M8" s="377"/>
    </row>
    <row r="9" spans="1:19" ht="15" customHeight="1" x14ac:dyDescent="0.2">
      <c r="A9" s="378"/>
      <c r="B9" s="134"/>
      <c r="C9" s="383"/>
      <c r="D9" s="134"/>
      <c r="E9" s="134"/>
      <c r="F9" s="134"/>
      <c r="G9" s="378"/>
      <c r="H9" s="378"/>
      <c r="I9" s="378"/>
      <c r="J9" s="378"/>
      <c r="K9" s="378"/>
      <c r="L9" s="378"/>
      <c r="M9" s="378"/>
    </row>
    <row r="10" spans="1:19" ht="15" customHeight="1" x14ac:dyDescent="0.2">
      <c r="A10" s="378"/>
      <c r="B10" s="134"/>
      <c r="C10" s="134"/>
      <c r="D10" s="134"/>
      <c r="E10" s="134"/>
      <c r="F10" s="912" t="s">
        <v>553</v>
      </c>
      <c r="G10" s="912"/>
      <c r="H10" s="378"/>
      <c r="I10" s="378"/>
      <c r="J10" s="378"/>
      <c r="K10" s="913" t="s">
        <v>554</v>
      </c>
      <c r="L10" s="378"/>
      <c r="M10" s="378"/>
    </row>
    <row r="11" spans="1:19" ht="15" customHeight="1" x14ac:dyDescent="0.2">
      <c r="A11" s="377"/>
      <c r="B11" s="134"/>
      <c r="C11" s="134"/>
      <c r="D11" s="134"/>
      <c r="E11" s="134"/>
      <c r="F11" s="912"/>
      <c r="G11" s="912"/>
      <c r="H11" s="377"/>
      <c r="I11" s="377"/>
      <c r="J11" s="377"/>
      <c r="K11" s="913"/>
      <c r="L11" s="377"/>
      <c r="M11" s="377"/>
    </row>
    <row r="12" spans="1:19" ht="15" customHeight="1" x14ac:dyDescent="0.2">
      <c r="A12" s="377"/>
      <c r="B12" s="377"/>
      <c r="C12" s="377"/>
      <c r="D12" s="377"/>
      <c r="E12" s="377"/>
      <c r="F12" s="912"/>
      <c r="G12" s="912"/>
      <c r="H12" s="377"/>
      <c r="I12" s="377"/>
      <c r="J12" s="377"/>
      <c r="K12" s="913"/>
      <c r="L12" s="377"/>
      <c r="M12" s="377"/>
    </row>
    <row r="13" spans="1:19" ht="15" customHeight="1" x14ac:dyDescent="0.2">
      <c r="A13" s="377"/>
      <c r="B13" s="377"/>
      <c r="C13" s="377"/>
      <c r="D13" s="377"/>
      <c r="E13" s="377"/>
      <c r="F13" s="377"/>
      <c r="G13" s="377"/>
      <c r="H13" s="377"/>
      <c r="I13" s="377"/>
      <c r="J13" s="377"/>
      <c r="K13" s="377"/>
      <c r="L13" s="377"/>
      <c r="M13" s="377"/>
    </row>
    <row r="14" spans="1:19" ht="18" customHeight="1" x14ac:dyDescent="0.2">
      <c r="A14" s="146"/>
      <c r="B14" s="905" t="s">
        <v>4</v>
      </c>
      <c r="C14" s="905"/>
      <c r="D14" s="905"/>
      <c r="E14" s="905"/>
      <c r="F14" s="905"/>
      <c r="G14" s="905"/>
      <c r="H14" s="905"/>
      <c r="I14" s="905"/>
      <c r="J14" s="266"/>
      <c r="K14" s="146"/>
      <c r="L14" s="264"/>
      <c r="M14" s="146"/>
    </row>
    <row r="15" spans="1:19" ht="5.0999999999999996" customHeight="1" x14ac:dyDescent="0.2">
      <c r="A15" s="146"/>
      <c r="B15" s="660"/>
      <c r="C15" s="660"/>
      <c r="D15" s="660"/>
      <c r="E15" s="660"/>
      <c r="F15" s="660"/>
      <c r="G15" s="660"/>
      <c r="H15" s="660"/>
      <c r="I15" s="660"/>
      <c r="J15" s="305"/>
      <c r="K15" s="309"/>
      <c r="L15" s="309"/>
      <c r="M15" s="146"/>
    </row>
    <row r="16" spans="1:19" ht="5.0999999999999996" customHeight="1" x14ac:dyDescent="0.2">
      <c r="A16" s="146"/>
      <c r="B16" s="146"/>
      <c r="C16" s="146"/>
      <c r="D16" s="146"/>
      <c r="E16" s="146"/>
      <c r="F16" s="146"/>
      <c r="G16" s="146"/>
      <c r="H16" s="146"/>
      <c r="I16" s="146"/>
      <c r="J16" s="264"/>
      <c r="K16" s="146"/>
      <c r="L16" s="264"/>
      <c r="M16" s="146"/>
      <c r="N16" s="173"/>
      <c r="O16" s="173"/>
      <c r="P16" s="173"/>
      <c r="Q16" s="173"/>
      <c r="R16" s="173"/>
      <c r="S16" s="173"/>
    </row>
    <row r="17" spans="1:19" ht="35.1" customHeight="1" x14ac:dyDescent="0.2">
      <c r="A17" s="146"/>
      <c r="B17" s="908"/>
      <c r="C17" s="162" t="s">
        <v>72</v>
      </c>
      <c r="D17" s="157" t="s">
        <v>79</v>
      </c>
      <c r="E17" s="157" t="s">
        <v>70</v>
      </c>
      <c r="F17" s="157" t="s">
        <v>71</v>
      </c>
      <c r="G17" s="271" t="s">
        <v>16</v>
      </c>
      <c r="H17" s="509" t="str">
        <f>AUX!A2</f>
        <v>ARS Alentejo</v>
      </c>
      <c r="I17" s="272" t="str">
        <f>PLS!C5</f>
        <v>ULS Norte Alentejano</v>
      </c>
      <c r="J17" s="314" t="s">
        <v>271</v>
      </c>
      <c r="K17" s="296"/>
      <c r="L17" s="317" t="s">
        <v>272</v>
      </c>
      <c r="M17" s="146"/>
      <c r="N17" s="173"/>
      <c r="O17" s="173"/>
      <c r="P17" s="173"/>
      <c r="Q17" s="173"/>
      <c r="R17" s="173"/>
      <c r="S17" s="173"/>
    </row>
    <row r="18" spans="1:19" ht="21.95" customHeight="1" x14ac:dyDescent="0.2">
      <c r="A18" s="146"/>
      <c r="B18" s="909"/>
      <c r="C18" s="273" t="s">
        <v>73</v>
      </c>
      <c r="D18" s="157" t="s">
        <v>13</v>
      </c>
      <c r="E18" s="157">
        <v>2012</v>
      </c>
      <c r="F18" s="158" t="s">
        <v>75</v>
      </c>
      <c r="G18" s="277">
        <f>AUX!B$441</f>
        <v>9976649</v>
      </c>
      <c r="H18" s="277">
        <f>AUX!B$442</f>
        <v>501747</v>
      </c>
      <c r="I18" s="277">
        <f>AUX!B$440</f>
        <v>115663</v>
      </c>
      <c r="J18" s="298"/>
      <c r="K18" s="564" t="s">
        <v>282</v>
      </c>
      <c r="L18" s="301"/>
      <c r="M18" s="146"/>
      <c r="N18" s="173"/>
      <c r="O18" s="173"/>
      <c r="P18" s="173"/>
      <c r="Q18" s="173"/>
      <c r="R18" s="173"/>
      <c r="S18" s="173"/>
    </row>
    <row r="19" spans="1:19" ht="21.95" customHeight="1" x14ac:dyDescent="0.2">
      <c r="A19" s="146"/>
      <c r="B19" s="909"/>
      <c r="C19" s="273" t="s">
        <v>74</v>
      </c>
      <c r="D19" s="157" t="s">
        <v>13</v>
      </c>
      <c r="E19" s="157">
        <v>2012</v>
      </c>
      <c r="F19" s="157" t="s">
        <v>211</v>
      </c>
      <c r="G19" s="303">
        <f>AUX!C$441</f>
        <v>133.98202652317022</v>
      </c>
      <c r="H19" s="303">
        <f>AUX!C$442</f>
        <v>190.811250652501</v>
      </c>
      <c r="I19" s="303">
        <f>AUX!C$440</f>
        <v>211.0377098816405</v>
      </c>
      <c r="J19" s="299">
        <f>AUX!C436</f>
        <v>299.53298307063631</v>
      </c>
      <c r="K19" s="151"/>
      <c r="L19" s="297">
        <f>AUX!C435</f>
        <v>68.730672681631319</v>
      </c>
      <c r="M19" s="146"/>
      <c r="N19" s="173"/>
      <c r="O19" s="173"/>
      <c r="P19" s="173"/>
      <c r="Q19" s="173"/>
      <c r="R19" s="173"/>
      <c r="S19" s="173"/>
    </row>
    <row r="20" spans="1:19" ht="21.95" customHeight="1" x14ac:dyDescent="0.2">
      <c r="A20" s="302"/>
      <c r="B20" s="909"/>
      <c r="C20" s="273" t="s">
        <v>77</v>
      </c>
      <c r="D20" s="157" t="s">
        <v>13</v>
      </c>
      <c r="E20" s="157">
        <v>2012</v>
      </c>
      <c r="F20" s="157" t="s">
        <v>78</v>
      </c>
      <c r="G20" s="303">
        <f>AUX!D$441</f>
        <v>8.527352357854511</v>
      </c>
      <c r="H20" s="303">
        <f>AUX!D$442</f>
        <v>7.8072867348507007</v>
      </c>
      <c r="I20" s="303">
        <f>AUX!D$440</f>
        <v>7.0380224873401431</v>
      </c>
      <c r="J20" s="299">
        <f>AUX!D435</f>
        <v>5.163014593108894</v>
      </c>
      <c r="K20" s="151"/>
      <c r="L20" s="297">
        <f>AUX!D436</f>
        <v>11.116019052817267</v>
      </c>
      <c r="M20" s="302"/>
      <c r="N20" s="173"/>
      <c r="O20" s="173"/>
      <c r="P20" s="173"/>
      <c r="Q20" s="173"/>
      <c r="R20" s="173"/>
      <c r="S20" s="173"/>
    </row>
    <row r="21" spans="1:19" ht="21.95" customHeight="1" x14ac:dyDescent="0.2">
      <c r="A21" s="304"/>
      <c r="B21" s="909"/>
      <c r="C21" s="273" t="s">
        <v>210</v>
      </c>
      <c r="D21" s="157" t="s">
        <v>15</v>
      </c>
      <c r="E21" s="157">
        <v>2012</v>
      </c>
      <c r="F21" s="158" t="s">
        <v>75</v>
      </c>
      <c r="G21" s="326">
        <f>AUX!E$441</f>
        <v>1.2877062357186866</v>
      </c>
      <c r="H21" s="326">
        <f>AUX!E$442</f>
        <v>1.3411172216283358</v>
      </c>
      <c r="I21" s="326">
        <f>AUX!E$440</f>
        <v>1.2433737639216165</v>
      </c>
      <c r="J21" s="325">
        <f>AUX!E435</f>
        <v>0.99680196804155274</v>
      </c>
      <c r="K21" s="151"/>
      <c r="L21" s="408">
        <f>AUX!E436</f>
        <v>1.6472076125960957</v>
      </c>
      <c r="M21" s="304"/>
      <c r="N21" s="173"/>
      <c r="O21" s="173"/>
      <c r="P21" s="173"/>
      <c r="Q21" s="173"/>
      <c r="R21" s="173"/>
      <c r="S21" s="173"/>
    </row>
    <row r="22" spans="1:19" ht="21.95" customHeight="1" x14ac:dyDescent="0.2">
      <c r="A22" s="146"/>
      <c r="B22" s="909"/>
      <c r="C22" s="897" t="s">
        <v>76</v>
      </c>
      <c r="D22" s="157" t="s">
        <v>14</v>
      </c>
      <c r="E22" s="929" t="s">
        <v>297</v>
      </c>
      <c r="F22" s="931" t="s">
        <v>75</v>
      </c>
      <c r="G22" s="303">
        <f>AUX!F$441</f>
        <v>77.325289100626719</v>
      </c>
      <c r="H22" s="303">
        <f>AUX!F$442</f>
        <v>76.72757198453084</v>
      </c>
      <c r="I22" s="303">
        <f>AUX!F$440</f>
        <v>76.882164044007396</v>
      </c>
      <c r="J22" s="299">
        <f>AUX!F435</f>
        <v>75.070330987640787</v>
      </c>
      <c r="K22" s="151"/>
      <c r="L22" s="297">
        <f>AUX!F436</f>
        <v>79.215753121226172</v>
      </c>
      <c r="M22" s="146"/>
      <c r="N22" s="173"/>
      <c r="O22" s="173"/>
      <c r="P22" s="173"/>
      <c r="Q22" s="173"/>
      <c r="R22" s="173"/>
      <c r="S22" s="173"/>
    </row>
    <row r="23" spans="1:19" ht="21.95" customHeight="1" x14ac:dyDescent="0.2">
      <c r="A23" s="146"/>
      <c r="B23" s="910"/>
      <c r="C23" s="898"/>
      <c r="D23" s="157" t="s">
        <v>15</v>
      </c>
      <c r="E23" s="930"/>
      <c r="F23" s="932"/>
      <c r="G23" s="303">
        <f>AUX!G$441</f>
        <v>83.655929725352806</v>
      </c>
      <c r="H23" s="303">
        <f>AUX!G$442</f>
        <v>82.372443650216013</v>
      </c>
      <c r="I23" s="303">
        <f>AUX!G$440</f>
        <v>82.106677958273039</v>
      </c>
      <c r="J23" s="300">
        <f>AUX!G435</f>
        <v>81.348212923032975</v>
      </c>
      <c r="K23" s="295"/>
      <c r="L23" s="347">
        <f>AUX!G436</f>
        <v>85.424412377783284</v>
      </c>
      <c r="M23" s="146"/>
      <c r="N23" s="173"/>
      <c r="O23" s="173"/>
      <c r="P23" s="173"/>
      <c r="Q23" s="173"/>
      <c r="R23" s="173"/>
      <c r="S23" s="173"/>
    </row>
    <row r="24" spans="1:19" ht="9.75" customHeight="1" x14ac:dyDescent="0.2">
      <c r="A24" s="146"/>
      <c r="B24" s="146"/>
      <c r="C24" s="146"/>
      <c r="D24" s="146"/>
      <c r="E24" s="146"/>
      <c r="F24" s="146"/>
      <c r="G24" s="146"/>
      <c r="H24" s="146"/>
      <c r="I24" s="146"/>
      <c r="J24" s="264"/>
      <c r="K24" s="146"/>
      <c r="L24" s="264"/>
      <c r="M24" s="146"/>
      <c r="N24" s="173"/>
      <c r="O24" s="173"/>
      <c r="P24" s="173"/>
      <c r="Q24" s="173"/>
      <c r="R24" s="173"/>
      <c r="S24" s="173"/>
    </row>
    <row r="25" spans="1:19" ht="12" customHeight="1" x14ac:dyDescent="0.2">
      <c r="A25" s="264"/>
      <c r="B25" s="933" t="s">
        <v>5</v>
      </c>
      <c r="C25" s="933"/>
      <c r="D25" s="933"/>
      <c r="E25" s="933"/>
      <c r="F25" s="933"/>
      <c r="G25" s="933"/>
      <c r="H25" s="933"/>
      <c r="I25" s="933"/>
      <c r="J25" s="265"/>
      <c r="K25" s="264"/>
      <c r="L25" s="264"/>
      <c r="M25" s="264"/>
      <c r="N25" s="173"/>
      <c r="O25" s="173"/>
      <c r="P25" s="173"/>
      <c r="Q25" s="173"/>
      <c r="R25" s="173"/>
      <c r="S25" s="173"/>
    </row>
    <row r="26" spans="1:19" ht="5.0999999999999996" customHeight="1" x14ac:dyDescent="0.2">
      <c r="A26" s="264"/>
      <c r="B26" s="919"/>
      <c r="C26" s="919"/>
      <c r="D26" s="919"/>
      <c r="E26" s="919"/>
      <c r="F26" s="919"/>
      <c r="G26" s="919"/>
      <c r="H26" s="919"/>
      <c r="I26" s="919"/>
      <c r="J26" s="307"/>
      <c r="K26" s="321"/>
      <c r="L26" s="321"/>
      <c r="M26" s="264"/>
      <c r="N26" s="173"/>
      <c r="O26" s="173"/>
      <c r="P26" s="173"/>
      <c r="Q26" s="173"/>
      <c r="R26" s="173"/>
      <c r="S26" s="173"/>
    </row>
    <row r="27" spans="1:19" ht="5.0999999999999996" customHeight="1" x14ac:dyDescent="0.2">
      <c r="A27" s="264"/>
      <c r="B27" s="264"/>
      <c r="C27" s="264"/>
      <c r="D27" s="264"/>
      <c r="E27" s="264"/>
      <c r="F27" s="264"/>
      <c r="G27" s="264"/>
      <c r="H27" s="264"/>
      <c r="I27" s="264"/>
      <c r="J27" s="264"/>
      <c r="K27" s="264"/>
      <c r="L27" s="264"/>
      <c r="M27" s="264"/>
      <c r="N27" s="173"/>
      <c r="O27" s="173"/>
      <c r="P27" s="173"/>
      <c r="Q27" s="173"/>
      <c r="R27" s="173"/>
      <c r="S27" s="173"/>
    </row>
    <row r="28" spans="1:19" ht="35.1" customHeight="1" x14ac:dyDescent="0.2">
      <c r="A28" s="264"/>
      <c r="B28" s="920"/>
      <c r="C28" s="163" t="s">
        <v>72</v>
      </c>
      <c r="D28" s="159" t="s">
        <v>79</v>
      </c>
      <c r="E28" s="159" t="s">
        <v>70</v>
      </c>
      <c r="F28" s="159" t="s">
        <v>71</v>
      </c>
      <c r="G28" s="278" t="s">
        <v>16</v>
      </c>
      <c r="H28" s="512" t="str">
        <f>AUX!A2</f>
        <v>ARS Alentejo</v>
      </c>
      <c r="I28" s="279" t="str">
        <f>PLS!C5</f>
        <v>ULS Norte Alentejano</v>
      </c>
      <c r="J28" s="315" t="s">
        <v>271</v>
      </c>
      <c r="K28" s="310"/>
      <c r="L28" s="318" t="s">
        <v>272</v>
      </c>
      <c r="M28" s="264"/>
      <c r="N28" s="173"/>
      <c r="O28" s="382"/>
      <c r="P28" s="173"/>
      <c r="Q28" s="173"/>
      <c r="R28" s="173"/>
      <c r="S28" s="173"/>
    </row>
    <row r="29" spans="1:19" ht="21.95" customHeight="1" x14ac:dyDescent="0.2">
      <c r="A29" s="264"/>
      <c r="B29" s="921"/>
      <c r="C29" s="923" t="s">
        <v>485</v>
      </c>
      <c r="D29" s="159" t="s">
        <v>14</v>
      </c>
      <c r="E29" s="906">
        <v>41609</v>
      </c>
      <c r="F29" s="934" t="s">
        <v>78</v>
      </c>
      <c r="G29" s="336">
        <f>AUX!J441</f>
        <v>79.257726887942965</v>
      </c>
      <c r="H29" s="336">
        <f>AUX!J442</f>
        <v>67.879856132244015</v>
      </c>
      <c r="I29" s="336">
        <f>AUX!J440</f>
        <v>77.913956978489239</v>
      </c>
      <c r="J29" s="299">
        <f>AUX!J436</f>
        <v>130.97137037286663</v>
      </c>
      <c r="K29" s="294"/>
      <c r="L29" s="297">
        <f>AUX!J435</f>
        <v>46.440292584568525</v>
      </c>
      <c r="M29" s="264"/>
      <c r="O29" s="150"/>
    </row>
    <row r="30" spans="1:19" ht="21.95" customHeight="1" x14ac:dyDescent="0.2">
      <c r="A30" s="264"/>
      <c r="B30" s="921"/>
      <c r="C30" s="924"/>
      <c r="D30" s="159" t="s">
        <v>15</v>
      </c>
      <c r="E30" s="907"/>
      <c r="F30" s="935"/>
      <c r="G30" s="336">
        <f>AUX!K441</f>
        <v>74.803467275284135</v>
      </c>
      <c r="H30" s="336">
        <f>AUX!K442</f>
        <v>69.361000097045405</v>
      </c>
      <c r="I30" s="336">
        <f>AUX!K440</f>
        <v>72.542564199040541</v>
      </c>
      <c r="J30" s="299">
        <f>AUX!K436</f>
        <v>128.47567854535802</v>
      </c>
      <c r="K30" s="151"/>
      <c r="L30" s="297">
        <f>AUX!K435</f>
        <v>49.919794674366379</v>
      </c>
      <c r="M30" s="264"/>
      <c r="O30" s="150"/>
    </row>
    <row r="31" spans="1:19" ht="26.1" customHeight="1" x14ac:dyDescent="0.2">
      <c r="A31" s="340"/>
      <c r="B31" s="921"/>
      <c r="C31" s="276" t="s">
        <v>475</v>
      </c>
      <c r="D31" s="159" t="s">
        <v>13</v>
      </c>
      <c r="E31" s="159">
        <v>2012</v>
      </c>
      <c r="F31" s="159" t="s">
        <v>78</v>
      </c>
      <c r="G31" s="303">
        <f>AUX!L441</f>
        <v>37.062533469767367</v>
      </c>
      <c r="H31" s="303">
        <f>AUX!L442</f>
        <v>32.135399093570179</v>
      </c>
      <c r="I31" s="303">
        <f>AUX!L440</f>
        <v>30.511854533309105</v>
      </c>
      <c r="J31" s="299">
        <f>AUX!L436</f>
        <v>55.96041669960006</v>
      </c>
      <c r="K31" s="151"/>
      <c r="L31" s="297">
        <f>AUX!L435</f>
        <v>18.010670472695143</v>
      </c>
      <c r="M31" s="340"/>
      <c r="O31" s="150"/>
    </row>
    <row r="32" spans="1:19" ht="21.95" customHeight="1" x14ac:dyDescent="0.2">
      <c r="A32" s="504"/>
      <c r="B32" s="921"/>
      <c r="C32" s="276" t="s">
        <v>221</v>
      </c>
      <c r="D32" s="159" t="s">
        <v>13</v>
      </c>
      <c r="E32" s="159">
        <v>2012</v>
      </c>
      <c r="F32" s="159" t="s">
        <v>78</v>
      </c>
      <c r="G32" s="303">
        <f>AUX!M441</f>
        <v>37.299297589801945</v>
      </c>
      <c r="H32" s="303">
        <f>AUX!M442</f>
        <v>30.971784584661194</v>
      </c>
      <c r="I32" s="303">
        <f>AUX!M440</f>
        <v>30.312200098562201</v>
      </c>
      <c r="J32" s="299">
        <f>AUX!M436</f>
        <v>77.141690922061031</v>
      </c>
      <c r="K32" s="151"/>
      <c r="L32" s="297">
        <f>AUX!M435</f>
        <v>19.867095978625745</v>
      </c>
      <c r="M32" s="504"/>
      <c r="O32" s="150"/>
    </row>
    <row r="33" spans="1:15" ht="26.1" customHeight="1" x14ac:dyDescent="0.2">
      <c r="A33" s="517"/>
      <c r="B33" s="921"/>
      <c r="C33" s="276" t="s">
        <v>494</v>
      </c>
      <c r="D33" s="159" t="s">
        <v>13</v>
      </c>
      <c r="E33" s="159">
        <v>2011</v>
      </c>
      <c r="F33" s="159" t="s">
        <v>114</v>
      </c>
      <c r="G33" s="303">
        <f>AUX!N441</f>
        <v>18.812084970163585</v>
      </c>
      <c r="H33" s="303">
        <f>AUX!N442</f>
        <v>23.360838208959908</v>
      </c>
      <c r="I33" s="303">
        <f>AUX!N440</f>
        <v>23.636777884664067</v>
      </c>
      <c r="J33" s="299">
        <f>AUX!N436</f>
        <v>25.057691731351333</v>
      </c>
      <c r="K33" s="151"/>
      <c r="L33" s="297">
        <f>AUX!N435</f>
        <v>13.703381020324844</v>
      </c>
      <c r="M33" s="517"/>
      <c r="O33" s="150"/>
    </row>
    <row r="34" spans="1:15" ht="26.1" customHeight="1" x14ac:dyDescent="0.2">
      <c r="A34" s="264"/>
      <c r="B34" s="922"/>
      <c r="C34" s="276" t="s">
        <v>115</v>
      </c>
      <c r="D34" s="159" t="s">
        <v>13</v>
      </c>
      <c r="E34" s="159">
        <v>2009</v>
      </c>
      <c r="F34" s="159" t="s">
        <v>114</v>
      </c>
      <c r="G34" s="303">
        <f>AUX!O441</f>
        <v>95.182321477673753</v>
      </c>
      <c r="H34" s="303">
        <f>AUX!O442</f>
        <v>95.269306508508734</v>
      </c>
      <c r="I34" s="303">
        <f>AUX!O440</f>
        <v>97.445103993154348</v>
      </c>
      <c r="J34" s="300">
        <f>AUX!O435</f>
        <v>62.027965279246153</v>
      </c>
      <c r="K34" s="295"/>
      <c r="L34" s="347">
        <f>AUX!O436</f>
        <v>100</v>
      </c>
      <c r="M34" s="264"/>
      <c r="O34" s="150"/>
    </row>
    <row r="35" spans="1:15" ht="9.9499999999999993" customHeight="1" x14ac:dyDescent="0.2">
      <c r="A35" s="264"/>
      <c r="B35" s="264"/>
      <c r="C35" s="264"/>
      <c r="D35" s="264"/>
      <c r="E35" s="264"/>
      <c r="F35" s="264"/>
      <c r="G35" s="264"/>
      <c r="H35" s="264"/>
      <c r="I35" s="264"/>
      <c r="J35" s="264"/>
      <c r="K35" s="264"/>
      <c r="L35" s="264"/>
      <c r="M35" s="264"/>
    </row>
    <row r="36" spans="1:15" ht="12" customHeight="1" x14ac:dyDescent="0.2">
      <c r="A36" s="264"/>
      <c r="B36" s="936" t="s">
        <v>6</v>
      </c>
      <c r="C36" s="936"/>
      <c r="D36" s="936"/>
      <c r="E36" s="936"/>
      <c r="F36" s="936"/>
      <c r="G36" s="936"/>
      <c r="H36" s="936"/>
      <c r="I36" s="936"/>
      <c r="J36" s="269"/>
      <c r="K36" s="264"/>
      <c r="L36" s="264"/>
      <c r="M36" s="264"/>
    </row>
    <row r="37" spans="1:15" ht="5.0999999999999996" customHeight="1" x14ac:dyDescent="0.2">
      <c r="A37" s="264"/>
      <c r="B37" s="937"/>
      <c r="C37" s="937"/>
      <c r="D37" s="937"/>
      <c r="E37" s="937"/>
      <c r="F37" s="937"/>
      <c r="G37" s="937"/>
      <c r="H37" s="937"/>
      <c r="I37" s="937"/>
      <c r="J37" s="306"/>
      <c r="K37" s="322"/>
      <c r="L37" s="322"/>
      <c r="M37" s="264"/>
    </row>
    <row r="38" spans="1:15" ht="5.0999999999999996" customHeight="1" x14ac:dyDescent="0.2">
      <c r="A38" s="146"/>
      <c r="B38" s="146"/>
      <c r="C38" s="146"/>
      <c r="D38" s="146"/>
      <c r="E38" s="146"/>
      <c r="F38" s="146"/>
      <c r="G38" s="146"/>
      <c r="H38" s="146"/>
      <c r="I38" s="146"/>
      <c r="J38" s="264"/>
      <c r="K38" s="146"/>
      <c r="L38" s="264"/>
      <c r="M38" s="146"/>
    </row>
    <row r="39" spans="1:15" ht="35.1" customHeight="1" x14ac:dyDescent="0.2">
      <c r="A39" s="146"/>
      <c r="B39" s="938"/>
      <c r="C39" s="280" t="s">
        <v>72</v>
      </c>
      <c r="D39" s="281" t="s">
        <v>79</v>
      </c>
      <c r="E39" s="281" t="s">
        <v>70</v>
      </c>
      <c r="F39" s="281" t="s">
        <v>71</v>
      </c>
      <c r="G39" s="282" t="s">
        <v>16</v>
      </c>
      <c r="H39" s="511" t="str">
        <f>AUX!A2</f>
        <v>ARS Alentejo</v>
      </c>
      <c r="I39" s="283" t="str">
        <f>PLS!C5</f>
        <v>ULS Norte Alentejano</v>
      </c>
      <c r="J39" s="313" t="s">
        <v>271</v>
      </c>
      <c r="K39" s="311"/>
      <c r="L39" s="319" t="s">
        <v>272</v>
      </c>
      <c r="M39" s="146"/>
      <c r="O39" s="150"/>
    </row>
    <row r="40" spans="1:15" ht="21.95" customHeight="1" x14ac:dyDescent="0.2">
      <c r="A40" s="308"/>
      <c r="B40" s="939"/>
      <c r="C40" s="286" t="s">
        <v>225</v>
      </c>
      <c r="D40" s="350" t="s">
        <v>15</v>
      </c>
      <c r="E40" s="351" t="s">
        <v>297</v>
      </c>
      <c r="F40" s="350" t="s">
        <v>114</v>
      </c>
      <c r="G40" s="336">
        <f>AUX!R441</f>
        <v>3.7006663249615581</v>
      </c>
      <c r="H40" s="336">
        <f>AUX!R442</f>
        <v>5.3068265834223283</v>
      </c>
      <c r="I40" s="336">
        <f>AUX!R440</f>
        <v>5.8192955589586521</v>
      </c>
      <c r="J40" s="299">
        <f>AUX!R436</f>
        <v>7.2761784245491929</v>
      </c>
      <c r="K40" s="294"/>
      <c r="L40" s="297">
        <f>AUX!R435</f>
        <v>2.0610801865503232</v>
      </c>
      <c r="M40" s="308"/>
      <c r="O40" s="150"/>
    </row>
    <row r="41" spans="1:15" ht="21.95" customHeight="1" x14ac:dyDescent="0.2">
      <c r="A41" s="146"/>
      <c r="B41" s="939"/>
      <c r="C41" s="286" t="s">
        <v>226</v>
      </c>
      <c r="D41" s="350" t="s">
        <v>15</v>
      </c>
      <c r="E41" s="351" t="s">
        <v>297</v>
      </c>
      <c r="F41" s="350" t="s">
        <v>114</v>
      </c>
      <c r="G41" s="336">
        <f>AUX!S441</f>
        <v>23.650142783920334</v>
      </c>
      <c r="H41" s="336">
        <f>AUX!S442</f>
        <v>21.038363591555083</v>
      </c>
      <c r="I41" s="336">
        <f>AUX!S440</f>
        <v>19.333843797856048</v>
      </c>
      <c r="J41" s="299">
        <f>AUX!S436</f>
        <v>34.295507847735884</v>
      </c>
      <c r="K41" s="151"/>
      <c r="L41" s="297">
        <f>AUX!S435</f>
        <v>18.138907619689817</v>
      </c>
      <c r="M41" s="146"/>
      <c r="O41" s="150"/>
    </row>
    <row r="42" spans="1:15" ht="18" customHeight="1" x14ac:dyDescent="0.2">
      <c r="A42" s="517"/>
      <c r="B42" s="939"/>
      <c r="C42" s="925" t="s">
        <v>477</v>
      </c>
      <c r="D42" s="926"/>
      <c r="E42" s="926"/>
      <c r="F42" s="926"/>
      <c r="G42" s="926"/>
      <c r="H42" s="926"/>
      <c r="I42" s="926"/>
      <c r="J42" s="926"/>
      <c r="K42" s="926"/>
      <c r="L42" s="927"/>
      <c r="M42" s="517"/>
    </row>
    <row r="43" spans="1:15" ht="21.95" customHeight="1" x14ac:dyDescent="0.2">
      <c r="A43" s="517"/>
      <c r="B43" s="939"/>
      <c r="C43" s="286" t="s">
        <v>482</v>
      </c>
      <c r="D43" s="350" t="s">
        <v>13</v>
      </c>
      <c r="E43" s="526">
        <v>41609</v>
      </c>
      <c r="F43" s="350" t="s">
        <v>114</v>
      </c>
      <c r="G43" s="336">
        <f>AUX!T441</f>
        <v>6.7789068298438462</v>
      </c>
      <c r="H43" s="336">
        <f>AUX!T442</f>
        <v>6.999247539846186</v>
      </c>
      <c r="I43" s="336">
        <f>AUX!T440</f>
        <v>6.1598054971772367</v>
      </c>
      <c r="J43" s="299">
        <f>AUX!T436</f>
        <v>14.229366165070678</v>
      </c>
      <c r="K43" s="151"/>
      <c r="L43" s="297">
        <f>AUX!T435</f>
        <v>1.9789695710164708</v>
      </c>
      <c r="M43" s="517"/>
      <c r="O43" s="150"/>
    </row>
    <row r="44" spans="1:15" ht="21.95" customHeight="1" x14ac:dyDescent="0.2">
      <c r="A44" s="517"/>
      <c r="B44" s="939"/>
      <c r="C44" s="286" t="s">
        <v>483</v>
      </c>
      <c r="D44" s="350" t="s">
        <v>13</v>
      </c>
      <c r="E44" s="526">
        <v>41609</v>
      </c>
      <c r="F44" s="350" t="s">
        <v>114</v>
      </c>
      <c r="G44" s="336">
        <f>AUX!U441</f>
        <v>3.9241026794677487</v>
      </c>
      <c r="H44" s="336">
        <f>AUX!U442</f>
        <v>3.1714729651816169</v>
      </c>
      <c r="I44" s="336">
        <f>AUX!U440</f>
        <v>2.1494210244364775</v>
      </c>
      <c r="J44" s="299">
        <f>AUX!U436</f>
        <v>8.6239409311837676</v>
      </c>
      <c r="K44" s="151"/>
      <c r="L44" s="297">
        <f>AUX!U435</f>
        <v>0.88811959087332815</v>
      </c>
      <c r="M44" s="517"/>
      <c r="O44" s="150"/>
    </row>
    <row r="45" spans="1:15" ht="21.95" customHeight="1" x14ac:dyDescent="0.2">
      <c r="A45" s="517"/>
      <c r="B45" s="940"/>
      <c r="C45" s="286" t="s">
        <v>484</v>
      </c>
      <c r="D45" s="350" t="s">
        <v>13</v>
      </c>
      <c r="E45" s="526">
        <v>41609</v>
      </c>
      <c r="F45" s="350" t="s">
        <v>114</v>
      </c>
      <c r="G45" s="336">
        <f>AUX!V441</f>
        <v>0.97825492539290915</v>
      </c>
      <c r="H45" s="336">
        <f>AUX!V442</f>
        <v>0.86405878961409543</v>
      </c>
      <c r="I45" s="336">
        <f>AUX!V440</f>
        <v>0.65273828656199773</v>
      </c>
      <c r="J45" s="300">
        <f>AUX!V436</f>
        <v>2.5139775566041478</v>
      </c>
      <c r="K45" s="295"/>
      <c r="L45" s="347">
        <f>AUX!V435</f>
        <v>0.38403684064571969</v>
      </c>
      <c r="M45" s="517"/>
      <c r="O45" s="150"/>
    </row>
    <row r="46" spans="1:15" ht="15" customHeight="1" x14ac:dyDescent="0.2">
      <c r="A46" s="146"/>
      <c r="B46" s="146"/>
      <c r="C46" s="146"/>
      <c r="D46" s="146"/>
      <c r="E46" s="146"/>
      <c r="F46" s="146"/>
      <c r="G46" s="146"/>
      <c r="H46" s="146"/>
      <c r="I46" s="146"/>
      <c r="J46" s="264"/>
      <c r="K46" s="146"/>
      <c r="L46" s="264"/>
      <c r="M46" s="146"/>
    </row>
    <row r="47" spans="1:15" ht="12" customHeight="1" x14ac:dyDescent="0.2">
      <c r="A47" s="146"/>
      <c r="B47" s="902" t="s">
        <v>7</v>
      </c>
      <c r="C47" s="902"/>
      <c r="D47" s="902"/>
      <c r="E47" s="902"/>
      <c r="F47" s="902"/>
      <c r="G47" s="902"/>
      <c r="H47" s="902"/>
      <c r="I47" s="902"/>
      <c r="J47" s="267"/>
      <c r="K47" s="146"/>
      <c r="L47" s="264"/>
      <c r="M47" s="146"/>
    </row>
    <row r="48" spans="1:15" ht="5.0999999999999996" customHeight="1" x14ac:dyDescent="0.2">
      <c r="A48" s="146"/>
      <c r="B48" s="903"/>
      <c r="C48" s="903"/>
      <c r="D48" s="903"/>
      <c r="E48" s="903"/>
      <c r="F48" s="903"/>
      <c r="G48" s="903"/>
      <c r="H48" s="903"/>
      <c r="I48" s="903"/>
      <c r="J48" s="268"/>
      <c r="K48" s="323"/>
      <c r="L48" s="323"/>
      <c r="M48" s="146"/>
    </row>
    <row r="49" spans="1:13" ht="5.0999999999999996" customHeight="1" x14ac:dyDescent="0.2">
      <c r="A49" s="146"/>
      <c r="B49" s="146"/>
      <c r="C49" s="146"/>
      <c r="D49" s="146"/>
      <c r="E49" s="146"/>
      <c r="F49" s="146"/>
      <c r="G49" s="146"/>
      <c r="H49" s="146"/>
      <c r="I49" s="146"/>
      <c r="J49" s="264"/>
      <c r="K49" s="146"/>
      <c r="L49" s="264"/>
      <c r="M49" s="146"/>
    </row>
    <row r="50" spans="1:13" ht="35.1" customHeight="1" x14ac:dyDescent="0.2">
      <c r="A50" s="146"/>
      <c r="B50" s="941"/>
      <c r="C50" s="164" t="s">
        <v>72</v>
      </c>
      <c r="D50" s="160" t="s">
        <v>79</v>
      </c>
      <c r="E50" s="160" t="s">
        <v>70</v>
      </c>
      <c r="F50" s="160" t="s">
        <v>71</v>
      </c>
      <c r="G50" s="284" t="s">
        <v>16</v>
      </c>
      <c r="H50" s="510" t="str">
        <f>AUX!A2</f>
        <v>ARS Alentejo</v>
      </c>
      <c r="I50" s="285" t="str">
        <f>PLS!C5</f>
        <v>ULS Norte Alentejano</v>
      </c>
      <c r="J50" s="316" t="s">
        <v>271</v>
      </c>
      <c r="K50" s="312"/>
      <c r="L50" s="320" t="s">
        <v>272</v>
      </c>
      <c r="M50" s="146"/>
    </row>
    <row r="51" spans="1:13" ht="21.95" customHeight="1" x14ac:dyDescent="0.2">
      <c r="A51" s="340"/>
      <c r="B51" s="942"/>
      <c r="C51" s="287" t="s">
        <v>232</v>
      </c>
      <c r="D51" s="160" t="s">
        <v>13</v>
      </c>
      <c r="E51" s="352" t="s">
        <v>297</v>
      </c>
      <c r="F51" s="161" t="s">
        <v>114</v>
      </c>
      <c r="G51" s="288">
        <f>AUX!Z441</f>
        <v>8.4403602548143795</v>
      </c>
      <c r="H51" s="288">
        <f>AUX!Z442</f>
        <v>8.7077959418384943</v>
      </c>
      <c r="I51" s="289">
        <f>AUX!Z440</f>
        <v>8.1163859111791741</v>
      </c>
      <c r="J51" s="299">
        <f>AUX!Z436</f>
        <v>10.368271954674221</v>
      </c>
      <c r="K51" s="151"/>
      <c r="L51" s="297">
        <f>AUX!Z435</f>
        <v>6.3819421890224106</v>
      </c>
      <c r="M51" s="340"/>
    </row>
    <row r="52" spans="1:13" ht="21.95" customHeight="1" x14ac:dyDescent="0.2">
      <c r="A52" s="146"/>
      <c r="B52" s="942"/>
      <c r="C52" s="287" t="s">
        <v>110</v>
      </c>
      <c r="D52" s="160" t="s">
        <v>13</v>
      </c>
      <c r="E52" s="160">
        <v>2012</v>
      </c>
      <c r="F52" s="161" t="s">
        <v>78</v>
      </c>
      <c r="G52" s="288">
        <f>AUX!AA441</f>
        <v>10.276886047948638</v>
      </c>
      <c r="H52" s="288">
        <f>AUX!AA442</f>
        <v>14.857046537338443</v>
      </c>
      <c r="I52" s="289">
        <f>AUX!AA440</f>
        <v>16.616599433525021</v>
      </c>
      <c r="J52" s="299"/>
      <c r="K52" s="564" t="s">
        <v>282</v>
      </c>
      <c r="L52" s="297"/>
      <c r="M52" s="146"/>
    </row>
    <row r="53" spans="1:13" ht="21.95" customHeight="1" x14ac:dyDescent="0.2">
      <c r="A53" s="340"/>
      <c r="B53" s="942"/>
      <c r="C53" s="287" t="s">
        <v>111</v>
      </c>
      <c r="D53" s="160" t="s">
        <v>13</v>
      </c>
      <c r="E53" s="352" t="s">
        <v>297</v>
      </c>
      <c r="F53" s="161" t="s">
        <v>78</v>
      </c>
      <c r="G53" s="274">
        <f>AUX!AB441</f>
        <v>2.9435562113063312</v>
      </c>
      <c r="H53" s="274">
        <f>AUX!AB442</f>
        <v>2.6289845547157413</v>
      </c>
      <c r="I53" s="290">
        <f>AUX!AB440</f>
        <v>1.9149751053236308</v>
      </c>
      <c r="J53" s="299">
        <f>AUX!AB436</f>
        <v>7.8657577346617717</v>
      </c>
      <c r="K53" s="151"/>
      <c r="L53" s="297">
        <f>AUX!AB435</f>
        <v>0.70126227208976155</v>
      </c>
      <c r="M53" s="340"/>
    </row>
    <row r="54" spans="1:13" ht="21.95" customHeight="1" x14ac:dyDescent="0.2">
      <c r="A54" s="340"/>
      <c r="B54" s="942"/>
      <c r="C54" s="287" t="s">
        <v>128</v>
      </c>
      <c r="D54" s="160" t="s">
        <v>13</v>
      </c>
      <c r="E54" s="352" t="s">
        <v>297</v>
      </c>
      <c r="F54" s="161" t="s">
        <v>78</v>
      </c>
      <c r="G54" s="274">
        <f>AUX!AC441</f>
        <v>2.050238157128788</v>
      </c>
      <c r="H54" s="274">
        <f>AUX!AC442</f>
        <v>2.1360499507065396</v>
      </c>
      <c r="I54" s="290">
        <f>AUX!AC440</f>
        <v>1.1489850631941785</v>
      </c>
      <c r="J54" s="299">
        <f>AUX!AC436</f>
        <v>4.7194546407970632</v>
      </c>
      <c r="K54" s="151"/>
      <c r="L54" s="297">
        <f>AUX!AC435</f>
        <v>0.39432176656151419</v>
      </c>
      <c r="M54" s="340"/>
    </row>
    <row r="55" spans="1:13" ht="21.95" customHeight="1" x14ac:dyDescent="0.2">
      <c r="A55" s="146"/>
      <c r="B55" s="942"/>
      <c r="C55" s="287" t="s">
        <v>224</v>
      </c>
      <c r="D55" s="160" t="s">
        <v>13</v>
      </c>
      <c r="E55" s="352" t="s">
        <v>297</v>
      </c>
      <c r="F55" s="161" t="s">
        <v>78</v>
      </c>
      <c r="G55" s="274">
        <f>AUX!AD441</f>
        <v>3.7837423256867164</v>
      </c>
      <c r="H55" s="274">
        <f>AUX!AD442</f>
        <v>5.6469432850478762</v>
      </c>
      <c r="I55" s="290">
        <f>AUX!AD440</f>
        <v>4.9599389545974812</v>
      </c>
      <c r="J55" s="300">
        <f>AUX!AD436</f>
        <v>7.5519194461925743</v>
      </c>
      <c r="K55" s="295"/>
      <c r="L55" s="347">
        <f>AUX!AD435</f>
        <v>1.1398176291793312</v>
      </c>
      <c r="M55" s="146"/>
    </row>
    <row r="56" spans="1:13" ht="18" customHeight="1" x14ac:dyDescent="0.2">
      <c r="A56" s="146"/>
      <c r="B56" s="942"/>
      <c r="C56" s="917" t="s">
        <v>556</v>
      </c>
      <c r="D56" s="915"/>
      <c r="E56" s="915"/>
      <c r="F56" s="915"/>
      <c r="G56" s="915"/>
      <c r="H56" s="915"/>
      <c r="I56" s="915"/>
      <c r="J56" s="915"/>
      <c r="K56" s="915"/>
      <c r="L56" s="916"/>
      <c r="M56" s="146"/>
    </row>
    <row r="57" spans="1:13" ht="21.95" customHeight="1" x14ac:dyDescent="0.2">
      <c r="A57" s="146"/>
      <c r="B57" s="942"/>
      <c r="C57" s="897" t="s">
        <v>188</v>
      </c>
      <c r="D57" s="160" t="s">
        <v>14</v>
      </c>
      <c r="E57" s="899" t="s">
        <v>212</v>
      </c>
      <c r="F57" s="901" t="s">
        <v>116</v>
      </c>
      <c r="G57" s="274">
        <f>AUX!AE441</f>
        <v>33.228092566603358</v>
      </c>
      <c r="H57" s="274">
        <f>AUX!AE442</f>
        <v>33.523504830072113</v>
      </c>
      <c r="I57" s="290" t="str">
        <f>IF(AUX!AE440=0,"",AUX!AE440)</f>
        <v>…</v>
      </c>
      <c r="J57" s="299">
        <f>AUX!AE436</f>
        <v>53.26985938872317</v>
      </c>
      <c r="K57" s="294"/>
      <c r="L57" s="297">
        <f>AUX!AE435</f>
        <v>14.020923084074463</v>
      </c>
      <c r="M57" s="146"/>
    </row>
    <row r="58" spans="1:13" ht="21.95" customHeight="1" x14ac:dyDescent="0.2">
      <c r="A58" s="146"/>
      <c r="B58" s="942"/>
      <c r="C58" s="898"/>
      <c r="D58" s="160" t="s">
        <v>15</v>
      </c>
      <c r="E58" s="900"/>
      <c r="F58" s="900"/>
      <c r="G58" s="274">
        <f>AUX!AF441</f>
        <v>6.6755188563378187</v>
      </c>
      <c r="H58" s="274">
        <f>AUX!AF442</f>
        <v>4.5260593009712045</v>
      </c>
      <c r="I58" s="290" t="str">
        <f>IF(AUX!AF440=0,"",AUX!AF440)</f>
        <v>…</v>
      </c>
      <c r="J58" s="299">
        <f>AUX!AF436</f>
        <v>12.8445770982682</v>
      </c>
      <c r="K58" s="151"/>
      <c r="L58" s="297">
        <f>AUX!AF435</f>
        <v>2.6044361754265881</v>
      </c>
      <c r="M58" s="146"/>
    </row>
    <row r="59" spans="1:13" ht="21.95" customHeight="1" x14ac:dyDescent="0.2">
      <c r="A59" s="146"/>
      <c r="B59" s="942"/>
      <c r="C59" s="897" t="s">
        <v>186</v>
      </c>
      <c r="D59" s="160" t="s">
        <v>14</v>
      </c>
      <c r="E59" s="899" t="s">
        <v>212</v>
      </c>
      <c r="F59" s="901" t="s">
        <v>116</v>
      </c>
      <c r="G59" s="274">
        <f>AUX!AG441</f>
        <v>14.000953119314378</v>
      </c>
      <c r="H59" s="274">
        <f>AUX!AG442</f>
        <v>11.859662725569383</v>
      </c>
      <c r="I59" s="290" t="str">
        <f>IF(AUX!AG440=0,"",AUX!AG440)</f>
        <v>…</v>
      </c>
      <c r="J59" s="299">
        <f>AUX!AG436</f>
        <v>32.66872274305463</v>
      </c>
      <c r="K59" s="151"/>
      <c r="L59" s="297">
        <f>AUX!AG435</f>
        <v>8.3351340923644202</v>
      </c>
      <c r="M59" s="146"/>
    </row>
    <row r="60" spans="1:13" ht="21.95" customHeight="1" x14ac:dyDescent="0.2">
      <c r="A60" s="146"/>
      <c r="B60" s="942"/>
      <c r="C60" s="898"/>
      <c r="D60" s="160" t="s">
        <v>15</v>
      </c>
      <c r="E60" s="900"/>
      <c r="F60" s="900"/>
      <c r="G60" s="274">
        <f>AUX!AH441</f>
        <v>6.0981394210288338</v>
      </c>
      <c r="H60" s="274">
        <f>AUX!AH442</f>
        <v>5.0899060050019864</v>
      </c>
      <c r="I60" s="290" t="str">
        <f>IF(AUX!AH440=0,"",AUX!AH440)</f>
        <v>…</v>
      </c>
      <c r="J60" s="299">
        <f>AUX!AH436</f>
        <v>15.061582315106245</v>
      </c>
      <c r="K60" s="151"/>
      <c r="L60" s="297">
        <f>AUX!AH435</f>
        <v>3.0153641832806888</v>
      </c>
      <c r="M60" s="146"/>
    </row>
    <row r="61" spans="1:13" ht="21.95" customHeight="1" x14ac:dyDescent="0.2">
      <c r="A61" s="146"/>
      <c r="B61" s="942"/>
      <c r="C61" s="287" t="s">
        <v>372</v>
      </c>
      <c r="D61" s="160" t="s">
        <v>15</v>
      </c>
      <c r="E61" s="349" t="s">
        <v>212</v>
      </c>
      <c r="F61" s="270" t="s">
        <v>116</v>
      </c>
      <c r="G61" s="274">
        <f>AUX!AI441</f>
        <v>15.347011518209854</v>
      </c>
      <c r="H61" s="274">
        <f>AUX!AI442</f>
        <v>15.031332883707824</v>
      </c>
      <c r="I61" s="290">
        <f>IF(AUX!AI440=0,"",AUX!AI440)</f>
        <v>17.659712512119739</v>
      </c>
      <c r="J61" s="299">
        <f>AUX!AI436</f>
        <v>23.238311987824915</v>
      </c>
      <c r="K61" s="151"/>
      <c r="L61" s="297">
        <f>AUX!AI435</f>
        <v>7.0831404616562628</v>
      </c>
      <c r="M61" s="146"/>
    </row>
    <row r="62" spans="1:13" ht="21.95" customHeight="1" x14ac:dyDescent="0.2">
      <c r="A62" s="146"/>
      <c r="B62" s="942"/>
      <c r="C62" s="897" t="s">
        <v>31</v>
      </c>
      <c r="D62" s="160" t="s">
        <v>14</v>
      </c>
      <c r="E62" s="899" t="s">
        <v>212</v>
      </c>
      <c r="F62" s="901" t="s">
        <v>116</v>
      </c>
      <c r="G62" s="274">
        <f>AUX!AJ441</f>
        <v>26.765370126739437</v>
      </c>
      <c r="H62" s="274">
        <f>AUX!AJ442</f>
        <v>44.407370728060044</v>
      </c>
      <c r="I62" s="290" t="str">
        <f>IF(AUX!AJ440=0,"",AUX!AJ440)</f>
        <v>…</v>
      </c>
      <c r="J62" s="299">
        <f>AUX!AJ436</f>
        <v>64.460287586107285</v>
      </c>
      <c r="K62" s="151"/>
      <c r="L62" s="297">
        <f>AUX!AJ435</f>
        <v>9.566846164440685</v>
      </c>
      <c r="M62" s="146"/>
    </row>
    <row r="63" spans="1:13" ht="21.95" customHeight="1" x14ac:dyDescent="0.2">
      <c r="A63" s="146"/>
      <c r="B63" s="942"/>
      <c r="C63" s="898"/>
      <c r="D63" s="160" t="s">
        <v>15</v>
      </c>
      <c r="E63" s="900"/>
      <c r="F63" s="900"/>
      <c r="G63" s="274">
        <f>AUX!AK441</f>
        <v>8.0885097158697956</v>
      </c>
      <c r="H63" s="274">
        <f>AUX!AK442</f>
        <v>13.737538697465373</v>
      </c>
      <c r="I63" s="290" t="str">
        <f>IF(AUX!AK440=0,"",AUX!AK440)</f>
        <v>…</v>
      </c>
      <c r="J63" s="299">
        <f>AUX!AK436</f>
        <v>17.332581730909734</v>
      </c>
      <c r="K63" s="151"/>
      <c r="L63" s="297">
        <f>AUX!AK435</f>
        <v>2.6067900209423636</v>
      </c>
      <c r="M63" s="146"/>
    </row>
    <row r="64" spans="1:13" ht="21.95" customHeight="1" x14ac:dyDescent="0.2">
      <c r="A64" s="146"/>
      <c r="B64" s="942"/>
      <c r="C64" s="897" t="s">
        <v>32</v>
      </c>
      <c r="D64" s="160" t="s">
        <v>14</v>
      </c>
      <c r="E64" s="899" t="s">
        <v>212</v>
      </c>
      <c r="F64" s="901" t="s">
        <v>116</v>
      </c>
      <c r="G64" s="274">
        <f>AUX!AL441</f>
        <v>26.994411477403094</v>
      </c>
      <c r="H64" s="274">
        <f>AUX!AL442</f>
        <v>32.578522154807509</v>
      </c>
      <c r="I64" s="290" t="str">
        <f>IF(AUX!AL440=0,"",AUX!AL440)</f>
        <v>…</v>
      </c>
      <c r="J64" s="299">
        <f>AUX!AL436</f>
        <v>43.670623215950776</v>
      </c>
      <c r="K64" s="151"/>
      <c r="L64" s="297">
        <f>AUX!AL435</f>
        <v>17.1500742822669</v>
      </c>
      <c r="M64" s="146"/>
    </row>
    <row r="65" spans="1:13" ht="21.95" customHeight="1" x14ac:dyDescent="0.2">
      <c r="A65" s="146"/>
      <c r="B65" s="942"/>
      <c r="C65" s="898"/>
      <c r="D65" s="160" t="s">
        <v>15</v>
      </c>
      <c r="E65" s="900"/>
      <c r="F65" s="900"/>
      <c r="G65" s="274">
        <f>AUX!AM441</f>
        <v>14.194377084394555</v>
      </c>
      <c r="H65" s="274">
        <f>AUX!AM442</f>
        <v>14.79924692209382</v>
      </c>
      <c r="I65" s="290" t="str">
        <f>IF(AUX!AM440=0,"",AUX!AM440)</f>
        <v>…</v>
      </c>
      <c r="J65" s="299">
        <f>AUX!AM436</f>
        <v>22.936421229108053</v>
      </c>
      <c r="K65" s="151"/>
      <c r="L65" s="297">
        <f>AUX!AM435</f>
        <v>8.7169156007905606</v>
      </c>
      <c r="M65" s="146"/>
    </row>
    <row r="66" spans="1:13" ht="21.95" customHeight="1" x14ac:dyDescent="0.2">
      <c r="A66" s="146"/>
      <c r="B66" s="942"/>
      <c r="C66" s="897" t="s">
        <v>377</v>
      </c>
      <c r="D66" s="160" t="s">
        <v>14</v>
      </c>
      <c r="E66" s="899" t="s">
        <v>212</v>
      </c>
      <c r="F66" s="901" t="s">
        <v>116</v>
      </c>
      <c r="G66" s="274">
        <f>AUX!AN441</f>
        <v>15.769363344260206</v>
      </c>
      <c r="H66" s="274">
        <f>AUX!AN442</f>
        <v>13.927273284456099</v>
      </c>
      <c r="I66" s="290">
        <f>IF(AUX!AN440=0,"",AUX!AN440)</f>
        <v>12.668578931940207</v>
      </c>
      <c r="J66" s="299">
        <f>AUX!AN436</f>
        <v>49.199616496617857</v>
      </c>
      <c r="K66" s="151"/>
      <c r="L66" s="297">
        <f>AUX!AN435</f>
        <v>7.8898638437711552</v>
      </c>
      <c r="M66" s="146"/>
    </row>
    <row r="67" spans="1:13" ht="21.95" customHeight="1" x14ac:dyDescent="0.2">
      <c r="A67" s="146"/>
      <c r="B67" s="942"/>
      <c r="C67" s="898"/>
      <c r="D67" s="160" t="s">
        <v>15</v>
      </c>
      <c r="E67" s="900"/>
      <c r="F67" s="900"/>
      <c r="G67" s="274">
        <f>AUX!AO441</f>
        <v>3.6115602820940511</v>
      </c>
      <c r="H67" s="274">
        <f>AUX!AO442</f>
        <v>1.6854520397442934</v>
      </c>
      <c r="I67" s="290">
        <f>IF(AUX!AO440=0,"",AUX!AO440)</f>
        <v>1.9507198175087965</v>
      </c>
      <c r="J67" s="299">
        <f>AUX!AO436</f>
        <v>12.74538808498313</v>
      </c>
      <c r="K67" s="151"/>
      <c r="L67" s="297">
        <f>AUX!AO435</f>
        <v>0.6218201446489785</v>
      </c>
      <c r="M67" s="146"/>
    </row>
    <row r="68" spans="1:13" ht="21.95" customHeight="1" x14ac:dyDescent="0.2">
      <c r="A68" s="146"/>
      <c r="B68" s="942"/>
      <c r="C68" s="897" t="s">
        <v>34</v>
      </c>
      <c r="D68" s="160" t="s">
        <v>14</v>
      </c>
      <c r="E68" s="899" t="s">
        <v>212</v>
      </c>
      <c r="F68" s="901" t="s">
        <v>116</v>
      </c>
      <c r="G68" s="274">
        <f>AUX!AP441</f>
        <v>12.945922208158889</v>
      </c>
      <c r="H68" s="274">
        <f>AUX!AP442</f>
        <v>22.160178276226485</v>
      </c>
      <c r="I68" s="290" t="str">
        <f>IF(AUX!AP440=0,"",AUX!AP440)</f>
        <v>…</v>
      </c>
      <c r="J68" s="299">
        <f>AUX!AP436</f>
        <v>30.270050623064385</v>
      </c>
      <c r="K68" s="151"/>
      <c r="L68" s="297">
        <f>AUX!AP435</f>
        <v>3.2525829626118887</v>
      </c>
      <c r="M68" s="146"/>
    </row>
    <row r="69" spans="1:13" ht="21.95" customHeight="1" x14ac:dyDescent="0.2">
      <c r="A69" s="146"/>
      <c r="B69" s="942"/>
      <c r="C69" s="898"/>
      <c r="D69" s="160" t="s">
        <v>15</v>
      </c>
      <c r="E69" s="900"/>
      <c r="F69" s="900"/>
      <c r="G69" s="274">
        <f>AUX!AQ441</f>
        <v>3.2583734608994184</v>
      </c>
      <c r="H69" s="274">
        <f>AUX!AQ442</f>
        <v>6.6966062482155611</v>
      </c>
      <c r="I69" s="290" t="str">
        <f>IF(AUX!AQ440=0,"",AUX!AQ440)</f>
        <v>…</v>
      </c>
      <c r="J69" s="299">
        <f>AUX!AQ436</f>
        <v>11.34792518490455</v>
      </c>
      <c r="K69" s="295"/>
      <c r="L69" s="347">
        <f>AUX!AQ435</f>
        <v>0.61653464548161896</v>
      </c>
      <c r="M69" s="146"/>
    </row>
    <row r="70" spans="1:13" ht="18" customHeight="1" x14ac:dyDescent="0.2">
      <c r="A70" s="146"/>
      <c r="B70" s="942"/>
      <c r="C70" s="914" t="s">
        <v>478</v>
      </c>
      <c r="D70" s="915"/>
      <c r="E70" s="915"/>
      <c r="F70" s="915"/>
      <c r="G70" s="915"/>
      <c r="H70" s="915"/>
      <c r="I70" s="915"/>
      <c r="J70" s="915"/>
      <c r="K70" s="915"/>
      <c r="L70" s="916"/>
      <c r="M70" s="146"/>
    </row>
    <row r="71" spans="1:13" ht="21.95" customHeight="1" x14ac:dyDescent="0.2">
      <c r="A71" s="146"/>
      <c r="B71" s="942"/>
      <c r="C71" s="287" t="s">
        <v>420</v>
      </c>
      <c r="D71" s="160" t="s">
        <v>13</v>
      </c>
      <c r="E71" s="513">
        <v>41609</v>
      </c>
      <c r="F71" s="270" t="s">
        <v>114</v>
      </c>
      <c r="G71" s="274">
        <f>AUX!AR441</f>
        <v>19.604573724483775</v>
      </c>
      <c r="H71" s="274">
        <f>AUX!AR442</f>
        <v>25.311196020756171</v>
      </c>
      <c r="I71" s="290">
        <f>AUX!AR440</f>
        <v>25.367783409568549</v>
      </c>
      <c r="J71" s="299">
        <f>AUX!AR436</f>
        <v>29.138620924966656</v>
      </c>
      <c r="K71" s="294"/>
      <c r="L71" s="297">
        <f>AUX!AR435</f>
        <v>13.637718951094824</v>
      </c>
      <c r="M71" s="146"/>
    </row>
    <row r="72" spans="1:13" ht="21.95" customHeight="1" x14ac:dyDescent="0.2">
      <c r="A72" s="146"/>
      <c r="B72" s="942"/>
      <c r="C72" s="287" t="s">
        <v>459</v>
      </c>
      <c r="D72" s="160" t="s">
        <v>13</v>
      </c>
      <c r="E72" s="513">
        <v>41609</v>
      </c>
      <c r="F72" s="270" t="s">
        <v>114</v>
      </c>
      <c r="G72" s="274">
        <f>AUX!AS441</f>
        <v>16.646156843855412</v>
      </c>
      <c r="H72" s="274">
        <f>AUX!AS442</f>
        <v>19.16310795360155</v>
      </c>
      <c r="I72" s="290">
        <f>AUX!AS440</f>
        <v>18.13738822268925</v>
      </c>
      <c r="J72" s="299">
        <f>AUX!AS436</f>
        <v>30.816712267205943</v>
      </c>
      <c r="K72" s="151"/>
      <c r="L72" s="297">
        <f>AUX!AS435</f>
        <v>10.633799380892231</v>
      </c>
      <c r="M72" s="146"/>
    </row>
    <row r="73" spans="1:13" ht="21.95" customHeight="1" x14ac:dyDescent="0.2">
      <c r="A73" s="146"/>
      <c r="B73" s="942"/>
      <c r="C73" s="287" t="s">
        <v>426</v>
      </c>
      <c r="D73" s="160" t="s">
        <v>13</v>
      </c>
      <c r="E73" s="513">
        <v>41609</v>
      </c>
      <c r="F73" s="270" t="s">
        <v>114</v>
      </c>
      <c r="G73" s="274">
        <f>AUX!AT441</f>
        <v>7.6372013897529758</v>
      </c>
      <c r="H73" s="274">
        <f>AUX!AT442</f>
        <v>8.9851560133292949</v>
      </c>
      <c r="I73" s="290">
        <f>AUX!AT440</f>
        <v>10.209749866073269</v>
      </c>
      <c r="J73" s="299">
        <f>AUX!AT436</f>
        <v>11.737205242011822</v>
      </c>
      <c r="K73" s="151"/>
      <c r="L73" s="297">
        <f>AUX!AT435</f>
        <v>4.6731807005779604</v>
      </c>
      <c r="M73" s="146"/>
    </row>
    <row r="74" spans="1:13" ht="21.95" customHeight="1" x14ac:dyDescent="0.2">
      <c r="A74" s="146"/>
      <c r="B74" s="942"/>
      <c r="C74" s="287" t="s">
        <v>433</v>
      </c>
      <c r="D74" s="160" t="s">
        <v>13</v>
      </c>
      <c r="E74" s="513">
        <v>41609</v>
      </c>
      <c r="F74" s="270" t="s">
        <v>114</v>
      </c>
      <c r="G74" s="274">
        <f>AUX!AU441</f>
        <v>6.9061522377659124</v>
      </c>
      <c r="H74" s="274">
        <f>AUX!AU442</f>
        <v>8.5502926776832044</v>
      </c>
      <c r="I74" s="290">
        <f>AUX!AU440</f>
        <v>8.6652655870111666</v>
      </c>
      <c r="J74" s="299">
        <f>AUX!AU436</f>
        <v>9.1201528175740201</v>
      </c>
      <c r="K74" s="151"/>
      <c r="L74" s="297">
        <f>AUX!AU435</f>
        <v>4.8728846543054187</v>
      </c>
      <c r="M74" s="146"/>
    </row>
    <row r="75" spans="1:13" ht="21.95" customHeight="1" x14ac:dyDescent="0.2">
      <c r="A75" s="146"/>
      <c r="B75" s="942"/>
      <c r="C75" s="287" t="s">
        <v>430</v>
      </c>
      <c r="D75" s="160" t="s">
        <v>13</v>
      </c>
      <c r="E75" s="513">
        <v>41609</v>
      </c>
      <c r="F75" s="270" t="s">
        <v>114</v>
      </c>
      <c r="G75" s="274">
        <f>AUX!AV441</f>
        <v>5.1104281302880299</v>
      </c>
      <c r="H75" s="274">
        <f>AUX!AV442</f>
        <v>5.4820142478818736</v>
      </c>
      <c r="I75" s="290">
        <f>AUX!AV440</f>
        <v>4.8287798244529601</v>
      </c>
      <c r="J75" s="299">
        <f>AUX!AV436</f>
        <v>9.3445052439580483</v>
      </c>
      <c r="K75" s="151"/>
      <c r="L75" s="297">
        <f>AUX!AV435</f>
        <v>1.795121951219512</v>
      </c>
      <c r="M75" s="146"/>
    </row>
    <row r="76" spans="1:13" ht="6.95" customHeight="1" x14ac:dyDescent="0.2">
      <c r="A76" s="146"/>
      <c r="B76" s="942"/>
      <c r="C76" s="944"/>
      <c r="D76" s="945"/>
      <c r="E76" s="945"/>
      <c r="F76" s="945"/>
      <c r="G76" s="945"/>
      <c r="H76" s="945"/>
      <c r="I76" s="945"/>
      <c r="J76" s="372"/>
      <c r="K76" s="375"/>
      <c r="L76" s="376"/>
      <c r="M76" s="146"/>
    </row>
    <row r="77" spans="1:13" ht="21.95" customHeight="1" x14ac:dyDescent="0.2">
      <c r="A77" s="146"/>
      <c r="B77" s="942"/>
      <c r="C77" s="287" t="s">
        <v>479</v>
      </c>
      <c r="D77" s="160" t="s">
        <v>13</v>
      </c>
      <c r="E77" s="160">
        <v>2012</v>
      </c>
      <c r="F77" s="270" t="s">
        <v>116</v>
      </c>
      <c r="G77" s="274">
        <f>AUX!N404</f>
        <v>2.3591015361799461</v>
      </c>
      <c r="H77" s="274">
        <f>AUX!N405</f>
        <v>0.19830547967616716</v>
      </c>
      <c r="I77" s="290">
        <f>AUX!N406</f>
        <v>0.85829542528538327</v>
      </c>
      <c r="J77" s="299">
        <f>AUX!AZ436</f>
        <v>7.96883048874545</v>
      </c>
      <c r="K77" s="294"/>
      <c r="L77" s="297">
        <f>AUX!AZ435</f>
        <v>0</v>
      </c>
      <c r="M77" s="146"/>
    </row>
    <row r="78" spans="1:13" ht="21.95" customHeight="1" x14ac:dyDescent="0.2">
      <c r="A78" s="146"/>
      <c r="B78" s="942"/>
      <c r="C78" s="287" t="s">
        <v>480</v>
      </c>
      <c r="D78" s="160" t="s">
        <v>13</v>
      </c>
      <c r="E78" s="160">
        <v>2012</v>
      </c>
      <c r="F78" s="270" t="s">
        <v>116</v>
      </c>
      <c r="G78" s="274">
        <f>AUX!N411</f>
        <v>7.3871865899872038</v>
      </c>
      <c r="H78" s="274">
        <f>AUX!N412</f>
        <v>1.5864438374093373</v>
      </c>
      <c r="I78" s="290">
        <f>AUX!N413</f>
        <v>1.7165908505707665</v>
      </c>
      <c r="J78" s="299">
        <f>AUX!BA436</f>
        <v>25.044895821771412</v>
      </c>
      <c r="K78" s="151"/>
      <c r="L78" s="297">
        <f>AUX!BA435</f>
        <v>0</v>
      </c>
      <c r="M78" s="146"/>
    </row>
    <row r="79" spans="1:13" ht="21.95" customHeight="1" x14ac:dyDescent="0.2">
      <c r="A79" s="146"/>
      <c r="B79" s="943"/>
      <c r="C79" s="287" t="s">
        <v>481</v>
      </c>
      <c r="D79" s="160" t="s">
        <v>13</v>
      </c>
      <c r="E79" s="160">
        <v>2012</v>
      </c>
      <c r="F79" s="270" t="s">
        <v>116</v>
      </c>
      <c r="G79" s="274">
        <f>AUX!N419</f>
        <v>23.581019168849544</v>
      </c>
      <c r="H79" s="274">
        <f>AUX!N420</f>
        <v>12.889856178950865</v>
      </c>
      <c r="I79" s="290">
        <f>AUX!N421</f>
        <v>17.165908505707666</v>
      </c>
      <c r="J79" s="300">
        <f>AUX!BB436</f>
        <v>47.818562710629379</v>
      </c>
      <c r="K79" s="295"/>
      <c r="L79" s="347">
        <f>AUX!BB435</f>
        <v>6.5351311350946153</v>
      </c>
      <c r="M79" s="146"/>
    </row>
    <row r="80" spans="1:13" ht="14.1" customHeight="1" x14ac:dyDescent="0.2">
      <c r="A80" s="146"/>
      <c r="B80" s="146"/>
      <c r="C80" s="686" t="s">
        <v>51</v>
      </c>
      <c r="D80" s="686"/>
      <c r="E80" s="686"/>
      <c r="F80" s="686"/>
      <c r="G80" s="146"/>
      <c r="H80" s="146"/>
      <c r="I80" s="146"/>
      <c r="J80" s="264"/>
      <c r="K80" s="146"/>
      <c r="L80" s="264"/>
      <c r="M80" s="146"/>
    </row>
    <row r="81" spans="1:13" ht="14.1" customHeight="1" x14ac:dyDescent="0.2">
      <c r="A81" s="588"/>
      <c r="B81" s="588"/>
      <c r="C81" s="737" t="s">
        <v>522</v>
      </c>
      <c r="D81" s="737"/>
      <c r="E81" s="737"/>
      <c r="F81" s="737"/>
      <c r="G81" s="588"/>
      <c r="H81" s="588"/>
      <c r="I81" s="588"/>
      <c r="J81" s="588"/>
      <c r="K81" s="588"/>
      <c r="L81" s="588"/>
      <c r="M81" s="588"/>
    </row>
    <row r="82" spans="1:13" ht="14.1" customHeight="1" x14ac:dyDescent="0.2">
      <c r="A82" s="384"/>
      <c r="B82" s="384"/>
      <c r="C82" s="918" t="s">
        <v>684</v>
      </c>
      <c r="D82" s="737"/>
      <c r="E82" s="737"/>
      <c r="F82" s="737"/>
      <c r="G82" s="384"/>
      <c r="H82" s="384"/>
      <c r="I82" s="384"/>
      <c r="J82" s="384"/>
      <c r="K82" s="384"/>
      <c r="L82" s="384"/>
      <c r="M82" s="384"/>
    </row>
    <row r="83" spans="1:13" ht="37.5" customHeight="1" x14ac:dyDescent="0.2">
      <c r="A83" s="559"/>
      <c r="B83" s="559"/>
      <c r="C83" s="928" t="s">
        <v>687</v>
      </c>
      <c r="D83" s="928"/>
      <c r="E83" s="928"/>
      <c r="F83" s="928"/>
      <c r="G83" s="928"/>
      <c r="H83" s="928"/>
      <c r="I83" s="928"/>
      <c r="J83" s="928"/>
      <c r="K83" s="928"/>
      <c r="L83" s="928"/>
      <c r="M83" s="559"/>
    </row>
    <row r="84" spans="1:13" ht="14.1" customHeight="1" x14ac:dyDescent="0.2">
      <c r="A84" s="395"/>
      <c r="B84" s="395"/>
      <c r="C84" s="703"/>
      <c r="D84" s="703"/>
      <c r="E84" s="703"/>
      <c r="F84" s="703"/>
      <c r="G84" s="395"/>
      <c r="H84" s="395"/>
      <c r="I84" s="395"/>
      <c r="J84" s="395"/>
      <c r="K84" s="395"/>
      <c r="L84" s="395"/>
      <c r="M84" s="395"/>
    </row>
    <row r="85" spans="1:13" ht="30" customHeight="1" x14ac:dyDescent="0.2">
      <c r="A85" s="146"/>
      <c r="B85" s="146"/>
      <c r="C85" s="146"/>
      <c r="D85" s="146"/>
      <c r="E85" s="146"/>
      <c r="F85" s="146"/>
      <c r="G85" s="146"/>
      <c r="H85" s="146"/>
      <c r="I85" s="146"/>
      <c r="J85" s="264"/>
      <c r="K85" s="146"/>
      <c r="L85" s="264"/>
      <c r="M85" s="146"/>
    </row>
    <row r="86" spans="1:13" ht="15" customHeight="1" x14ac:dyDescent="0.2">
      <c r="A86" s="146"/>
      <c r="B86" s="146"/>
      <c r="C86" s="146"/>
      <c r="D86" s="146"/>
      <c r="E86" s="146"/>
      <c r="F86" s="146"/>
      <c r="G86" s="146"/>
      <c r="H86" s="146"/>
      <c r="I86" s="146"/>
      <c r="J86" s="264"/>
      <c r="K86" s="146"/>
      <c r="L86" s="264"/>
      <c r="M86" s="146"/>
    </row>
    <row r="87" spans="1:13" ht="15" customHeight="1" x14ac:dyDescent="0.2">
      <c r="A87" s="146"/>
      <c r="B87" s="146"/>
      <c r="C87" s="146"/>
      <c r="D87" s="146"/>
      <c r="E87" s="146"/>
      <c r="F87" s="146"/>
      <c r="G87" s="146"/>
      <c r="H87" s="146"/>
      <c r="I87" s="146"/>
      <c r="J87" s="264"/>
      <c r="K87" s="146"/>
      <c r="L87" s="264"/>
      <c r="M87" s="146"/>
    </row>
    <row r="88" spans="1:13" ht="15" customHeight="1" thickBot="1" x14ac:dyDescent="0.25">
      <c r="A88" s="146"/>
      <c r="B88" s="151"/>
      <c r="C88" s="151"/>
      <c r="D88" s="151"/>
      <c r="E88" s="151"/>
      <c r="F88" s="151"/>
      <c r="G88" s="151"/>
      <c r="H88" s="151"/>
      <c r="I88" s="151"/>
      <c r="J88" s="151"/>
      <c r="K88" s="151"/>
      <c r="L88" s="151"/>
      <c r="M88" s="146"/>
    </row>
    <row r="89" spans="1:13" ht="9.9499999999999993" customHeight="1" x14ac:dyDescent="0.2">
      <c r="A89" s="146"/>
      <c r="B89" s="911"/>
      <c r="C89" s="911"/>
      <c r="D89" s="911"/>
      <c r="E89" s="911"/>
      <c r="F89" s="911"/>
      <c r="G89" s="911"/>
      <c r="H89" s="911"/>
      <c r="I89" s="911"/>
      <c r="J89" s="911"/>
      <c r="K89" s="911"/>
      <c r="L89" s="911"/>
      <c r="M89" s="146"/>
    </row>
  </sheetData>
  <mergeCells count="52">
    <mergeCell ref="C83:L83"/>
    <mergeCell ref="E22:E23"/>
    <mergeCell ref="F22:F23"/>
    <mergeCell ref="B25:I25"/>
    <mergeCell ref="C22:C23"/>
    <mergeCell ref="F29:F30"/>
    <mergeCell ref="B36:I36"/>
    <mergeCell ref="B37:I37"/>
    <mergeCell ref="B39:B45"/>
    <mergeCell ref="C80:F80"/>
    <mergeCell ref="B50:B79"/>
    <mergeCell ref="C76:I76"/>
    <mergeCell ref="C59:C60"/>
    <mergeCell ref="E59:E60"/>
    <mergeCell ref="F66:F67"/>
    <mergeCell ref="C64:C65"/>
    <mergeCell ref="E64:E65"/>
    <mergeCell ref="F64:F65"/>
    <mergeCell ref="B26:I26"/>
    <mergeCell ref="B28:B34"/>
    <mergeCell ref="C29:C30"/>
    <mergeCell ref="C42:L42"/>
    <mergeCell ref="C66:C67"/>
    <mergeCell ref="E57:E58"/>
    <mergeCell ref="C81:F81"/>
    <mergeCell ref="B89:L89"/>
    <mergeCell ref="F10:G12"/>
    <mergeCell ref="K10:K12"/>
    <mergeCell ref="C70:L70"/>
    <mergeCell ref="C56:L56"/>
    <mergeCell ref="B15:I15"/>
    <mergeCell ref="C84:F84"/>
    <mergeCell ref="C82:F82"/>
    <mergeCell ref="C57:C58"/>
    <mergeCell ref="C68:C69"/>
    <mergeCell ref="E68:E69"/>
    <mergeCell ref="F68:F69"/>
    <mergeCell ref="E66:E67"/>
    <mergeCell ref="G2:L2"/>
    <mergeCell ref="B2:F2"/>
    <mergeCell ref="B6:L6"/>
    <mergeCell ref="C62:C63"/>
    <mergeCell ref="E62:E63"/>
    <mergeCell ref="F62:F63"/>
    <mergeCell ref="F57:F58"/>
    <mergeCell ref="B47:I47"/>
    <mergeCell ref="B48:I48"/>
    <mergeCell ref="B8:L8"/>
    <mergeCell ref="B14:I14"/>
    <mergeCell ref="E29:E30"/>
    <mergeCell ref="F59:F60"/>
    <mergeCell ref="B17:B23"/>
  </mergeCells>
  <hyperlinks>
    <hyperlink ref="C4" location="INDICE!A1" display="Índice"/>
  </hyperlinks>
  <pageMargins left="0.39370078740157483" right="0.19685039370078741" top="0.78740157480314965" bottom="0.39370078740157483" header="0.31496062992125984" footer="0.31496062992125984"/>
  <pageSetup paperSize="9" scale="69" orientation="portrait" r:id="rId1"/>
  <rowBreaks count="1" manualBreakCount="1">
    <brk id="4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3"/>
  <dimension ref="A1:L158"/>
  <sheetViews>
    <sheetView view="pageBreakPreview" topLeftCell="A148" zoomScale="60" zoomScaleNormal="100" workbookViewId="0"/>
  </sheetViews>
  <sheetFormatPr defaultRowHeight="14.25" x14ac:dyDescent="0.2"/>
  <cols>
    <col min="1" max="1" width="2.7109375" style="6" customWidth="1"/>
    <col min="2" max="2" width="4.7109375" style="6" customWidth="1"/>
    <col min="3" max="3" width="2.7109375" style="6" customWidth="1"/>
    <col min="4" max="4" width="14.7109375" style="6" customWidth="1"/>
    <col min="5" max="5" width="20.7109375" style="6" customWidth="1"/>
    <col min="6" max="6" width="24.7109375" style="6" customWidth="1"/>
    <col min="7" max="7" width="6.7109375" style="6" customWidth="1"/>
    <col min="8" max="8" width="16.7109375" style="6" customWidth="1"/>
    <col min="9" max="9" width="37.7109375" style="6" customWidth="1"/>
    <col min="10" max="10" width="2.7109375" style="6" customWidth="1"/>
    <col min="11" max="11" width="4.7109375" style="6" customWidth="1"/>
    <col min="12" max="12" width="2.7109375" style="6" customWidth="1"/>
    <col min="13" max="16384" width="9.140625" style="6"/>
  </cols>
  <sheetData>
    <row r="1" spans="1:12" ht="9.9499999999999993" customHeight="1" x14ac:dyDescent="0.2">
      <c r="A1" s="200"/>
      <c r="B1" s="200"/>
      <c r="C1" s="200"/>
      <c r="D1" s="200"/>
      <c r="E1" s="200"/>
      <c r="F1" s="200"/>
      <c r="G1" s="200"/>
      <c r="H1" s="200"/>
      <c r="I1" s="200"/>
      <c r="J1" s="200"/>
      <c r="K1" s="200"/>
      <c r="L1" s="200"/>
    </row>
    <row r="2" spans="1:12" ht="15" x14ac:dyDescent="0.25">
      <c r="A2" s="200"/>
      <c r="B2" s="200"/>
      <c r="C2" s="650" t="str">
        <f>AUX!A1</f>
        <v>Perfil Local de Saúde 2014</v>
      </c>
      <c r="D2" s="650"/>
      <c r="E2" s="650"/>
      <c r="F2" s="650"/>
      <c r="G2" s="650"/>
      <c r="H2" s="200"/>
      <c r="I2" s="200"/>
      <c r="J2" s="200"/>
      <c r="K2" s="200"/>
      <c r="L2" s="200"/>
    </row>
    <row r="3" spans="1:12" ht="5.0999999999999996" customHeight="1" x14ac:dyDescent="0.2">
      <c r="A3" s="200"/>
      <c r="B3" s="200"/>
      <c r="C3" s="200"/>
      <c r="D3" s="200"/>
      <c r="E3" s="200"/>
      <c r="F3" s="200"/>
      <c r="G3" s="200"/>
      <c r="H3" s="200"/>
      <c r="I3" s="200"/>
      <c r="J3" s="200"/>
      <c r="K3" s="200"/>
      <c r="L3" s="200"/>
    </row>
    <row r="4" spans="1:12" ht="30" customHeight="1" x14ac:dyDescent="0.2">
      <c r="A4" s="200"/>
      <c r="B4" s="649" t="str">
        <f>AUX!A3</f>
        <v>ULS Norte Alentejano</v>
      </c>
      <c r="C4" s="649"/>
      <c r="D4" s="649"/>
      <c r="E4" s="649"/>
      <c r="F4" s="649"/>
      <c r="G4" s="649"/>
      <c r="H4" s="649"/>
      <c r="I4" s="649"/>
      <c r="J4" s="649"/>
      <c r="K4" s="649"/>
      <c r="L4" s="200"/>
    </row>
    <row r="5" spans="1:12" ht="5.0999999999999996" customHeight="1" x14ac:dyDescent="0.2">
      <c r="A5" s="200"/>
      <c r="B5" s="200"/>
      <c r="C5" s="200"/>
      <c r="D5" s="200"/>
      <c r="E5" s="200"/>
      <c r="F5" s="200"/>
      <c r="G5" s="200"/>
      <c r="H5" s="200"/>
      <c r="I5" s="200"/>
      <c r="J5" s="200"/>
      <c r="K5" s="200"/>
      <c r="L5" s="200"/>
    </row>
    <row r="6" spans="1:12" x14ac:dyDescent="0.2">
      <c r="A6" s="200"/>
      <c r="B6" s="656" t="s">
        <v>3</v>
      </c>
      <c r="C6" s="656"/>
      <c r="D6" s="656"/>
      <c r="E6" s="200"/>
      <c r="F6" s="200"/>
      <c r="G6" s="200"/>
      <c r="H6" s="200"/>
      <c r="I6" s="200"/>
      <c r="J6" s="200"/>
      <c r="K6" s="200"/>
      <c r="L6" s="200"/>
    </row>
    <row r="7" spans="1:12" x14ac:dyDescent="0.2">
      <c r="A7" s="200"/>
      <c r="B7" s="656" t="s">
        <v>0</v>
      </c>
      <c r="C7" s="656"/>
      <c r="D7" s="656"/>
      <c r="E7" s="200"/>
      <c r="F7" s="200"/>
      <c r="G7" s="200"/>
      <c r="H7" s="200"/>
      <c r="I7" s="966" t="s">
        <v>669</v>
      </c>
      <c r="J7" s="966"/>
      <c r="K7" s="966"/>
      <c r="L7" s="200"/>
    </row>
    <row r="8" spans="1:12" x14ac:dyDescent="0.2">
      <c r="A8" s="200"/>
      <c r="B8" s="656" t="s">
        <v>1</v>
      </c>
      <c r="C8" s="656"/>
      <c r="D8" s="656"/>
      <c r="E8" s="200"/>
      <c r="F8" s="200"/>
      <c r="G8" s="200"/>
      <c r="H8" s="200"/>
      <c r="I8" s="966" t="s">
        <v>273</v>
      </c>
      <c r="J8" s="966"/>
      <c r="K8" s="966"/>
      <c r="L8" s="200"/>
    </row>
    <row r="9" spans="1:12" ht="15" customHeight="1" x14ac:dyDescent="0.2">
      <c r="A9" s="200"/>
      <c r="B9" s="200"/>
      <c r="C9" s="200"/>
      <c r="D9" s="200"/>
      <c r="E9" s="200"/>
      <c r="F9" s="200"/>
      <c r="G9" s="200"/>
      <c r="H9" s="200"/>
      <c r="I9" s="200"/>
      <c r="J9" s="200"/>
      <c r="K9" s="200"/>
      <c r="L9" s="200"/>
    </row>
    <row r="10" spans="1:12" s="166" customFormat="1" ht="20.100000000000001" customHeight="1" x14ac:dyDescent="0.25">
      <c r="A10" s="165"/>
      <c r="B10" s="165"/>
      <c r="C10" s="650" t="s">
        <v>85</v>
      </c>
      <c r="D10" s="650"/>
      <c r="E10" s="650"/>
      <c r="F10" s="650"/>
      <c r="G10" s="650"/>
      <c r="H10" s="650"/>
      <c r="I10" s="650"/>
      <c r="J10" s="650"/>
      <c r="K10" s="165"/>
      <c r="L10" s="165"/>
    </row>
    <row r="11" spans="1:12" ht="5.0999999999999996" customHeight="1" x14ac:dyDescent="0.2">
      <c r="A11" s="200"/>
      <c r="B11" s="200"/>
      <c r="C11" s="965"/>
      <c r="D11" s="965"/>
      <c r="E11" s="965"/>
      <c r="F11" s="965"/>
      <c r="G11" s="965"/>
      <c r="H11" s="965"/>
      <c r="I11" s="965"/>
      <c r="J11" s="965"/>
      <c r="K11" s="200"/>
      <c r="L11" s="200"/>
    </row>
    <row r="12" spans="1:12" ht="15" customHeight="1" x14ac:dyDescent="0.2">
      <c r="A12" s="200"/>
      <c r="B12" s="200"/>
      <c r="C12" s="200"/>
      <c r="D12" s="200"/>
      <c r="E12" s="200"/>
      <c r="F12" s="200"/>
      <c r="G12" s="200"/>
      <c r="H12" s="200"/>
      <c r="I12" s="200"/>
      <c r="J12" s="200"/>
      <c r="K12" s="200"/>
      <c r="L12" s="200"/>
    </row>
    <row r="13" spans="1:12" ht="9.9499999999999993" customHeight="1" x14ac:dyDescent="0.2">
      <c r="A13" s="200"/>
      <c r="B13" s="200"/>
      <c r="C13" s="200"/>
      <c r="D13" s="218"/>
      <c r="E13" s="218"/>
      <c r="F13" s="218"/>
      <c r="G13" s="218"/>
      <c r="H13" s="218"/>
      <c r="I13" s="218"/>
      <c r="J13" s="200"/>
      <c r="K13" s="200"/>
      <c r="L13" s="200"/>
    </row>
    <row r="14" spans="1:12" ht="15" x14ac:dyDescent="0.25">
      <c r="A14" s="200"/>
      <c r="B14" s="200"/>
      <c r="C14" s="200"/>
      <c r="D14" s="958" t="s">
        <v>83</v>
      </c>
      <c r="E14" s="958"/>
      <c r="F14" s="958"/>
      <c r="G14" s="219"/>
      <c r="H14" s="981"/>
      <c r="I14" s="981"/>
      <c r="J14" s="214"/>
      <c r="K14" s="200"/>
      <c r="L14" s="200"/>
    </row>
    <row r="15" spans="1:12" x14ac:dyDescent="0.2">
      <c r="A15" s="200"/>
      <c r="B15" s="200"/>
      <c r="C15" s="200"/>
      <c r="D15" s="961" t="str">
        <f>AUX!B1</f>
        <v>Perfil Local de Saúde 2014 - ULS Norte Alentejano</v>
      </c>
      <c r="E15" s="961"/>
      <c r="F15" s="961"/>
      <c r="G15" s="219"/>
      <c r="H15" s="962"/>
      <c r="I15" s="962"/>
      <c r="J15" s="215"/>
      <c r="K15" s="200"/>
      <c r="L15" s="200"/>
    </row>
    <row r="16" spans="1:12" ht="9.9499999999999993" customHeight="1" x14ac:dyDescent="0.2">
      <c r="A16" s="200"/>
      <c r="B16" s="200"/>
      <c r="C16" s="200"/>
      <c r="D16" s="220"/>
      <c r="E16" s="220"/>
      <c r="F16" s="220"/>
      <c r="G16" s="219"/>
      <c r="H16" s="962"/>
      <c r="I16" s="962"/>
      <c r="J16" s="215"/>
      <c r="K16" s="200"/>
      <c r="L16" s="200"/>
    </row>
    <row r="17" spans="1:12" x14ac:dyDescent="0.2">
      <c r="A17" s="200"/>
      <c r="B17" s="200"/>
      <c r="C17" s="200"/>
      <c r="D17" s="958" t="str">
        <f>"Presidente do Conselho Diretivo da " &amp; AUX!A2 &amp;", I.P."</f>
        <v>Presidente do Conselho Diretivo da ARS Alentejo, I.P.</v>
      </c>
      <c r="E17" s="958"/>
      <c r="F17" s="958"/>
      <c r="G17" s="219"/>
      <c r="H17" s="962"/>
      <c r="I17" s="962"/>
      <c r="J17" s="215"/>
      <c r="K17" s="200"/>
      <c r="L17" s="200"/>
    </row>
    <row r="18" spans="1:12" x14ac:dyDescent="0.2">
      <c r="A18" s="200"/>
      <c r="B18" s="200"/>
      <c r="C18" s="200"/>
      <c r="D18" s="961" t="s">
        <v>716</v>
      </c>
      <c r="E18" s="961"/>
      <c r="F18" s="961"/>
      <c r="G18" s="219"/>
      <c r="H18" s="982"/>
      <c r="I18" s="982"/>
      <c r="J18" s="216"/>
      <c r="K18" s="200"/>
      <c r="L18" s="200"/>
    </row>
    <row r="19" spans="1:12" ht="9.9499999999999993" customHeight="1" x14ac:dyDescent="0.25">
      <c r="A19" s="200"/>
      <c r="B19" s="200"/>
      <c r="C19" s="200"/>
      <c r="D19" s="220"/>
      <c r="E19" s="220"/>
      <c r="F19" s="220"/>
      <c r="G19" s="219"/>
      <c r="H19" s="981"/>
      <c r="I19" s="981"/>
      <c r="J19" s="214"/>
      <c r="K19" s="200"/>
      <c r="L19" s="200"/>
    </row>
    <row r="20" spans="1:12" x14ac:dyDescent="0.2">
      <c r="A20" s="200"/>
      <c r="B20" s="200"/>
      <c r="C20" s="200"/>
      <c r="D20" s="958" t="str">
        <f>CONCATENATE(IF(OR(AUX!B2=1,AUX!B2=4,AUX!B2=5),"Diretora","Diretor")," do Departamento de Saúde Pública da ",AUX!A2,", I.P.")</f>
        <v>Diretor do Departamento de Saúde Pública da ARS Alentejo, I.P.</v>
      </c>
      <c r="E20" s="958"/>
      <c r="F20" s="958"/>
      <c r="G20" s="219"/>
      <c r="H20" s="962"/>
      <c r="I20" s="962"/>
      <c r="J20" s="215"/>
      <c r="K20" s="200"/>
      <c r="L20" s="200"/>
    </row>
    <row r="21" spans="1:12" x14ac:dyDescent="0.2">
      <c r="A21" s="200"/>
      <c r="B21" s="200"/>
      <c r="C21" s="200"/>
      <c r="D21" s="961" t="s">
        <v>717</v>
      </c>
      <c r="E21" s="961"/>
      <c r="F21" s="961"/>
      <c r="G21" s="219"/>
      <c r="H21" s="962"/>
      <c r="I21" s="962"/>
      <c r="J21" s="215"/>
      <c r="K21" s="200"/>
      <c r="L21" s="200"/>
    </row>
    <row r="22" spans="1:12" ht="9.9499999999999993" customHeight="1" x14ac:dyDescent="0.2">
      <c r="A22" s="200"/>
      <c r="B22" s="200"/>
      <c r="C22" s="200"/>
      <c r="D22" s="220"/>
      <c r="E22" s="220"/>
      <c r="F22" s="220"/>
      <c r="G22" s="219"/>
      <c r="H22" s="962"/>
      <c r="I22" s="962"/>
      <c r="J22" s="215"/>
      <c r="K22" s="200"/>
      <c r="L22" s="200"/>
    </row>
    <row r="23" spans="1:12" x14ac:dyDescent="0.2">
      <c r="A23" s="544"/>
      <c r="B23" s="544"/>
      <c r="C23" s="544"/>
      <c r="D23" s="958" t="s">
        <v>523</v>
      </c>
      <c r="E23" s="958"/>
      <c r="F23" s="958"/>
      <c r="G23" s="219"/>
      <c r="H23" s="959" t="s">
        <v>524</v>
      </c>
      <c r="I23" s="959"/>
      <c r="J23" s="215"/>
      <c r="K23" s="544"/>
      <c r="L23" s="544"/>
    </row>
    <row r="24" spans="1:12" x14ac:dyDescent="0.2">
      <c r="A24" s="544"/>
      <c r="B24" s="544"/>
      <c r="C24" s="544"/>
      <c r="D24" s="961" t="s">
        <v>527</v>
      </c>
      <c r="E24" s="961"/>
      <c r="F24" s="961"/>
      <c r="G24" s="219"/>
      <c r="H24" s="960" t="s">
        <v>541</v>
      </c>
      <c r="I24" s="960"/>
      <c r="J24" s="215"/>
      <c r="K24" s="544"/>
      <c r="L24" s="544"/>
    </row>
    <row r="25" spans="1:12" x14ac:dyDescent="0.2">
      <c r="A25" s="544"/>
      <c r="B25" s="544"/>
      <c r="C25" s="544"/>
      <c r="D25" s="961" t="s">
        <v>528</v>
      </c>
      <c r="E25" s="961"/>
      <c r="F25" s="961"/>
      <c r="G25" s="219"/>
      <c r="H25" s="960" t="s">
        <v>542</v>
      </c>
      <c r="I25" s="960"/>
      <c r="J25" s="215"/>
      <c r="K25" s="544"/>
      <c r="L25" s="544"/>
    </row>
    <row r="26" spans="1:12" x14ac:dyDescent="0.2">
      <c r="A26" s="544"/>
      <c r="B26" s="544"/>
      <c r="C26" s="544"/>
      <c r="D26" s="961" t="s">
        <v>671</v>
      </c>
      <c r="E26" s="961"/>
      <c r="F26" s="961"/>
      <c r="G26" s="219"/>
      <c r="H26" s="960" t="s">
        <v>543</v>
      </c>
      <c r="I26" s="960"/>
      <c r="J26" s="215"/>
      <c r="K26" s="544"/>
      <c r="L26" s="544"/>
    </row>
    <row r="27" spans="1:12" x14ac:dyDescent="0.2">
      <c r="A27" s="544"/>
      <c r="B27" s="544"/>
      <c r="C27" s="544"/>
      <c r="D27" s="961" t="s">
        <v>529</v>
      </c>
      <c r="E27" s="961"/>
      <c r="F27" s="961"/>
      <c r="G27" s="219"/>
      <c r="H27" s="960" t="s">
        <v>544</v>
      </c>
      <c r="I27" s="960"/>
      <c r="J27" s="215"/>
      <c r="K27" s="544"/>
      <c r="L27" s="544"/>
    </row>
    <row r="28" spans="1:12" x14ac:dyDescent="0.2">
      <c r="A28" s="544"/>
      <c r="B28" s="544"/>
      <c r="C28" s="544"/>
      <c r="D28" s="961" t="s">
        <v>530</v>
      </c>
      <c r="E28" s="961"/>
      <c r="F28" s="961"/>
      <c r="G28" s="219"/>
      <c r="H28" s="960" t="s">
        <v>545</v>
      </c>
      <c r="I28" s="960"/>
      <c r="J28" s="215"/>
      <c r="K28" s="544"/>
      <c r="L28" s="544"/>
    </row>
    <row r="29" spans="1:12" x14ac:dyDescent="0.2">
      <c r="A29" s="544"/>
      <c r="B29" s="544"/>
      <c r="C29" s="544"/>
      <c r="D29" s="961" t="s">
        <v>531</v>
      </c>
      <c r="E29" s="961"/>
      <c r="F29" s="961"/>
      <c r="G29" s="219"/>
      <c r="H29" s="960" t="s">
        <v>535</v>
      </c>
      <c r="I29" s="960"/>
      <c r="J29" s="215"/>
      <c r="K29" s="544"/>
      <c r="L29" s="544"/>
    </row>
    <row r="30" spans="1:12" x14ac:dyDescent="0.2">
      <c r="A30" s="544"/>
      <c r="B30" s="544"/>
      <c r="C30" s="544"/>
      <c r="D30" s="961" t="s">
        <v>532</v>
      </c>
      <c r="E30" s="961"/>
      <c r="F30" s="961"/>
      <c r="G30" s="219"/>
      <c r="H30" s="960" t="s">
        <v>546</v>
      </c>
      <c r="I30" s="960"/>
      <c r="J30" s="215"/>
      <c r="K30" s="544"/>
      <c r="L30" s="544"/>
    </row>
    <row r="31" spans="1:12" x14ac:dyDescent="0.2">
      <c r="A31" s="544"/>
      <c r="B31" s="544"/>
      <c r="C31" s="544"/>
      <c r="D31" s="961" t="s">
        <v>533</v>
      </c>
      <c r="E31" s="961"/>
      <c r="F31" s="961"/>
      <c r="G31" s="219"/>
      <c r="H31" s="960" t="s">
        <v>536</v>
      </c>
      <c r="I31" s="960"/>
      <c r="J31" s="215"/>
      <c r="K31" s="544"/>
      <c r="L31" s="544"/>
    </row>
    <row r="32" spans="1:12" x14ac:dyDescent="0.2">
      <c r="A32" s="544"/>
      <c r="B32" s="544"/>
      <c r="C32" s="544"/>
      <c r="D32" s="961" t="s">
        <v>534</v>
      </c>
      <c r="E32" s="961"/>
      <c r="F32" s="961"/>
      <c r="G32" s="219"/>
      <c r="H32" s="960" t="s">
        <v>547</v>
      </c>
      <c r="I32" s="960"/>
      <c r="J32" s="215"/>
      <c r="K32" s="544"/>
      <c r="L32" s="544"/>
    </row>
    <row r="33" spans="1:12" x14ac:dyDescent="0.2">
      <c r="A33" s="544"/>
      <c r="B33" s="544"/>
      <c r="C33" s="544"/>
      <c r="D33" s="961" t="s">
        <v>535</v>
      </c>
      <c r="E33" s="961"/>
      <c r="F33" s="961"/>
      <c r="G33" s="219"/>
      <c r="H33" s="960" t="s">
        <v>548</v>
      </c>
      <c r="I33" s="960"/>
      <c r="J33" s="215"/>
      <c r="K33" s="544"/>
      <c r="L33" s="544"/>
    </row>
    <row r="34" spans="1:12" x14ac:dyDescent="0.2">
      <c r="A34" s="544"/>
      <c r="B34" s="544"/>
      <c r="C34" s="544"/>
      <c r="D34" s="961" t="s">
        <v>689</v>
      </c>
      <c r="E34" s="961"/>
      <c r="F34" s="961"/>
      <c r="G34" s="219"/>
      <c r="H34" s="960" t="s">
        <v>540</v>
      </c>
      <c r="I34" s="960"/>
      <c r="J34" s="215"/>
      <c r="K34" s="544"/>
      <c r="L34" s="544"/>
    </row>
    <row r="35" spans="1:12" x14ac:dyDescent="0.2">
      <c r="A35" s="544"/>
      <c r="B35" s="544"/>
      <c r="C35" s="544"/>
      <c r="D35" s="961" t="s">
        <v>536</v>
      </c>
      <c r="E35" s="961"/>
      <c r="F35" s="961"/>
      <c r="G35" s="219"/>
      <c r="H35" s="962"/>
      <c r="I35" s="962"/>
      <c r="J35" s="215"/>
      <c r="K35" s="544"/>
      <c r="L35" s="544"/>
    </row>
    <row r="36" spans="1:12" x14ac:dyDescent="0.2">
      <c r="A36" s="544"/>
      <c r="B36" s="544"/>
      <c r="C36" s="544"/>
      <c r="D36" s="961" t="s">
        <v>537</v>
      </c>
      <c r="E36" s="961"/>
      <c r="F36" s="961"/>
      <c r="G36" s="219"/>
      <c r="H36" s="962"/>
      <c r="I36" s="962"/>
      <c r="J36" s="215"/>
      <c r="K36" s="544"/>
      <c r="L36" s="544"/>
    </row>
    <row r="37" spans="1:12" x14ac:dyDescent="0.2">
      <c r="A37" s="544"/>
      <c r="B37" s="544"/>
      <c r="C37" s="544"/>
      <c r="D37" s="961" t="s">
        <v>538</v>
      </c>
      <c r="E37" s="961"/>
      <c r="F37" s="961"/>
      <c r="G37" s="219"/>
      <c r="H37" s="962"/>
      <c r="I37" s="962"/>
      <c r="J37" s="215"/>
      <c r="K37" s="544"/>
      <c r="L37" s="544"/>
    </row>
    <row r="38" spans="1:12" x14ac:dyDescent="0.2">
      <c r="A38" s="547"/>
      <c r="B38" s="547"/>
      <c r="C38" s="547"/>
      <c r="D38" s="961" t="s">
        <v>539</v>
      </c>
      <c r="E38" s="961"/>
      <c r="F38" s="961"/>
      <c r="G38" s="219"/>
      <c r="H38" s="960"/>
      <c r="I38" s="960"/>
      <c r="J38" s="215"/>
      <c r="K38" s="547"/>
      <c r="L38" s="547"/>
    </row>
    <row r="39" spans="1:12" x14ac:dyDescent="0.2">
      <c r="A39" s="544"/>
      <c r="B39" s="544"/>
      <c r="C39" s="544"/>
      <c r="D39" s="961" t="s">
        <v>540</v>
      </c>
      <c r="E39" s="961"/>
      <c r="F39" s="961"/>
      <c r="G39" s="219"/>
      <c r="H39" s="962"/>
      <c r="I39" s="962"/>
      <c r="J39" s="215"/>
      <c r="K39" s="544"/>
      <c r="L39" s="544"/>
    </row>
    <row r="40" spans="1:12" ht="9.9499999999999993" customHeight="1" x14ac:dyDescent="0.2">
      <c r="A40" s="544"/>
      <c r="B40" s="544"/>
      <c r="C40" s="544"/>
      <c r="D40" s="220"/>
      <c r="E40" s="220"/>
      <c r="F40" s="220"/>
      <c r="G40" s="219"/>
      <c r="H40" s="962"/>
      <c r="I40" s="962"/>
      <c r="J40" s="215"/>
      <c r="K40" s="544"/>
      <c r="L40" s="544"/>
    </row>
    <row r="41" spans="1:12" x14ac:dyDescent="0.2">
      <c r="A41" s="200"/>
      <c r="B41" s="200"/>
      <c r="C41" s="200"/>
      <c r="D41" s="958" t="s">
        <v>84</v>
      </c>
      <c r="E41" s="958"/>
      <c r="F41" s="958"/>
      <c r="G41" s="219"/>
      <c r="H41" s="962"/>
      <c r="I41" s="962"/>
      <c r="J41" s="215"/>
      <c r="K41" s="200"/>
      <c r="L41" s="200"/>
    </row>
    <row r="42" spans="1:12" x14ac:dyDescent="0.2">
      <c r="A42" s="200"/>
      <c r="B42" s="200"/>
      <c r="C42" s="200"/>
      <c r="D42" s="964" t="s">
        <v>715</v>
      </c>
      <c r="E42" s="964"/>
      <c r="F42" s="964"/>
      <c r="G42" s="219"/>
      <c r="H42" s="962"/>
      <c r="I42" s="962"/>
      <c r="J42" s="215"/>
      <c r="K42" s="200"/>
      <c r="L42" s="200"/>
    </row>
    <row r="43" spans="1:12" ht="9.9499999999999993" customHeight="1" x14ac:dyDescent="0.2">
      <c r="A43" s="200"/>
      <c r="B43" s="200"/>
      <c r="C43" s="200"/>
      <c r="D43" s="213"/>
      <c r="E43" s="213"/>
      <c r="F43" s="213"/>
      <c r="G43" s="213"/>
      <c r="H43" s="213"/>
      <c r="I43" s="213"/>
      <c r="J43" s="200"/>
      <c r="K43" s="200"/>
      <c r="L43" s="200"/>
    </row>
    <row r="44" spans="1:12" x14ac:dyDescent="0.2">
      <c r="A44" s="200"/>
      <c r="B44" s="200"/>
      <c r="C44" s="200"/>
      <c r="D44" s="200"/>
      <c r="E44" s="200"/>
      <c r="F44" s="200"/>
      <c r="G44" s="200"/>
      <c r="H44" s="200"/>
      <c r="I44" s="200"/>
      <c r="J44" s="200"/>
      <c r="K44" s="200"/>
      <c r="L44" s="200"/>
    </row>
    <row r="45" spans="1:12" ht="30" customHeight="1" x14ac:dyDescent="0.2">
      <c r="A45" s="200"/>
      <c r="B45" s="200"/>
      <c r="C45" s="200"/>
      <c r="D45" s="200"/>
      <c r="E45" s="200"/>
      <c r="F45" s="200"/>
      <c r="G45" s="200"/>
      <c r="H45" s="200"/>
      <c r="I45" s="200"/>
      <c r="J45" s="200"/>
      <c r="K45" s="200"/>
      <c r="L45" s="200"/>
    </row>
    <row r="46" spans="1:12" ht="15" x14ac:dyDescent="0.25">
      <c r="A46" s="200"/>
      <c r="B46" s="200"/>
      <c r="C46" s="963" t="s">
        <v>668</v>
      </c>
      <c r="D46" s="963"/>
      <c r="E46" s="963"/>
      <c r="F46" s="963"/>
      <c r="G46" s="963"/>
      <c r="H46" s="963"/>
      <c r="I46" s="963"/>
      <c r="J46" s="963"/>
      <c r="K46" s="200"/>
      <c r="L46" s="200"/>
    </row>
    <row r="47" spans="1:12" ht="5.0999999999999996" customHeight="1" x14ac:dyDescent="0.2">
      <c r="A47" s="200"/>
      <c r="B47" s="200"/>
      <c r="C47" s="965"/>
      <c r="D47" s="965"/>
      <c r="E47" s="965"/>
      <c r="F47" s="965"/>
      <c r="G47" s="965"/>
      <c r="H47" s="965"/>
      <c r="I47" s="965"/>
      <c r="J47" s="965"/>
      <c r="K47" s="200"/>
      <c r="L47" s="200"/>
    </row>
    <row r="48" spans="1:12" ht="5.0999999999999996" customHeight="1" x14ac:dyDescent="0.2">
      <c r="A48" s="200"/>
      <c r="B48" s="200"/>
      <c r="C48" s="200"/>
      <c r="D48" s="200"/>
      <c r="E48" s="200"/>
      <c r="F48" s="200"/>
      <c r="G48" s="200"/>
      <c r="H48" s="200"/>
      <c r="I48" s="200"/>
      <c r="J48" s="200"/>
      <c r="K48" s="200"/>
      <c r="L48" s="200"/>
    </row>
    <row r="49" spans="1:12" x14ac:dyDescent="0.2">
      <c r="A49" s="200"/>
      <c r="B49" s="200"/>
      <c r="C49" s="200"/>
      <c r="D49" s="221" t="s">
        <v>525</v>
      </c>
      <c r="E49" s="967" t="s">
        <v>122</v>
      </c>
      <c r="F49" s="967"/>
      <c r="G49" s="967"/>
      <c r="H49" s="967"/>
      <c r="I49" s="967"/>
      <c r="J49" s="967"/>
      <c r="K49" s="200"/>
      <c r="L49" s="200"/>
    </row>
    <row r="50" spans="1:12" x14ac:dyDescent="0.2">
      <c r="A50" s="200"/>
      <c r="B50" s="200"/>
      <c r="C50" s="200"/>
      <c r="D50" s="221" t="s">
        <v>559</v>
      </c>
      <c r="E50" s="967" t="s">
        <v>560</v>
      </c>
      <c r="F50" s="967"/>
      <c r="G50" s="967"/>
      <c r="H50" s="967"/>
      <c r="I50" s="967"/>
      <c r="J50" s="967"/>
      <c r="K50" s="200"/>
      <c r="L50" s="200"/>
    </row>
    <row r="51" spans="1:12" x14ac:dyDescent="0.2">
      <c r="A51" s="200"/>
      <c r="B51" s="200"/>
      <c r="C51" s="200"/>
      <c r="D51" s="221" t="s">
        <v>80</v>
      </c>
      <c r="E51" s="967" t="s">
        <v>561</v>
      </c>
      <c r="F51" s="967"/>
      <c r="G51" s="967"/>
      <c r="H51" s="967"/>
      <c r="I51" s="967"/>
      <c r="J51" s="967"/>
      <c r="K51" s="200"/>
      <c r="L51" s="200"/>
    </row>
    <row r="52" spans="1:12" x14ac:dyDescent="0.2">
      <c r="A52" s="200"/>
      <c r="B52" s="200"/>
      <c r="C52" s="200"/>
      <c r="D52" s="221" t="s">
        <v>86</v>
      </c>
      <c r="E52" s="967" t="s">
        <v>16</v>
      </c>
      <c r="F52" s="967"/>
      <c r="G52" s="967"/>
      <c r="H52" s="967"/>
      <c r="I52" s="967"/>
      <c r="J52" s="967"/>
      <c r="K52" s="200"/>
      <c r="L52" s="200"/>
    </row>
    <row r="53" spans="1:12" x14ac:dyDescent="0.2">
      <c r="A53" s="200"/>
      <c r="B53" s="200"/>
      <c r="C53" s="200"/>
      <c r="D53" s="570" t="s">
        <v>87</v>
      </c>
      <c r="E53" s="968" t="s">
        <v>281</v>
      </c>
      <c r="F53" s="968"/>
      <c r="G53" s="968"/>
      <c r="H53" s="968"/>
      <c r="I53" s="968"/>
      <c r="J53" s="968"/>
      <c r="K53" s="200"/>
      <c r="L53" s="200"/>
    </row>
    <row r="54" spans="1:12" ht="14.25" customHeight="1" x14ac:dyDescent="0.2">
      <c r="A54" s="567"/>
      <c r="B54" s="567"/>
      <c r="C54" s="567"/>
      <c r="D54" s="570" t="s">
        <v>587</v>
      </c>
      <c r="E54" s="968" t="s">
        <v>588</v>
      </c>
      <c r="F54" s="968"/>
      <c r="G54" s="968"/>
      <c r="H54" s="968"/>
      <c r="I54" s="968"/>
      <c r="J54" s="968"/>
      <c r="K54" s="567"/>
      <c r="L54" s="567"/>
    </row>
    <row r="55" spans="1:12" x14ac:dyDescent="0.2">
      <c r="A55" s="200"/>
      <c r="B55" s="200"/>
      <c r="C55" s="200"/>
      <c r="D55" s="221" t="s">
        <v>88</v>
      </c>
      <c r="E55" s="967" t="s">
        <v>562</v>
      </c>
      <c r="F55" s="967"/>
      <c r="G55" s="967"/>
      <c r="H55" s="967"/>
      <c r="I55" s="967"/>
      <c r="J55" s="967"/>
      <c r="K55" s="200"/>
      <c r="L55" s="200"/>
    </row>
    <row r="56" spans="1:12" ht="14.25" customHeight="1" x14ac:dyDescent="0.2">
      <c r="A56" s="200"/>
      <c r="B56" s="200"/>
      <c r="C56" s="200"/>
      <c r="D56" s="221" t="s">
        <v>563</v>
      </c>
      <c r="E56" s="584" t="s">
        <v>564</v>
      </c>
      <c r="F56" s="584"/>
      <c r="G56" s="584"/>
      <c r="H56" s="584"/>
      <c r="I56" s="584"/>
      <c r="J56" s="584"/>
      <c r="K56" s="200"/>
      <c r="L56" s="200"/>
    </row>
    <row r="57" spans="1:12" x14ac:dyDescent="0.2">
      <c r="A57" s="200"/>
      <c r="B57" s="200"/>
      <c r="C57" s="200"/>
      <c r="D57" s="221" t="s">
        <v>89</v>
      </c>
      <c r="E57" s="967" t="s">
        <v>90</v>
      </c>
      <c r="F57" s="967"/>
      <c r="G57" s="967"/>
      <c r="H57" s="967"/>
      <c r="I57" s="967"/>
      <c r="J57" s="967"/>
      <c r="K57" s="200"/>
      <c r="L57" s="200"/>
    </row>
    <row r="58" spans="1:12" x14ac:dyDescent="0.2">
      <c r="A58" s="200"/>
      <c r="B58" s="200"/>
      <c r="C58" s="200"/>
      <c r="D58" s="221" t="s">
        <v>565</v>
      </c>
      <c r="E58" s="584" t="s">
        <v>566</v>
      </c>
      <c r="F58" s="584"/>
      <c r="G58" s="584"/>
      <c r="H58" s="584"/>
      <c r="I58" s="584"/>
      <c r="J58" s="584"/>
      <c r="K58" s="200"/>
      <c r="L58" s="200"/>
    </row>
    <row r="59" spans="1:12" x14ac:dyDescent="0.2">
      <c r="A59" s="200"/>
      <c r="B59" s="200"/>
      <c r="C59" s="200"/>
      <c r="D59" s="221" t="s">
        <v>14</v>
      </c>
      <c r="E59" s="584" t="s">
        <v>62</v>
      </c>
      <c r="F59" s="584"/>
      <c r="G59" s="584"/>
      <c r="H59" s="584"/>
      <c r="I59" s="584"/>
      <c r="J59" s="584"/>
      <c r="K59" s="200"/>
      <c r="L59" s="200"/>
    </row>
    <row r="60" spans="1:12" x14ac:dyDescent="0.2">
      <c r="A60" s="200"/>
      <c r="B60" s="200"/>
      <c r="C60" s="200"/>
      <c r="D60" s="221" t="s">
        <v>13</v>
      </c>
      <c r="E60" s="584" t="s">
        <v>174</v>
      </c>
      <c r="F60" s="584"/>
      <c r="G60" s="584"/>
      <c r="H60" s="584"/>
      <c r="I60" s="584"/>
      <c r="J60" s="584"/>
      <c r="K60" s="200"/>
      <c r="L60" s="200"/>
    </row>
    <row r="61" spans="1:12" x14ac:dyDescent="0.2">
      <c r="A61" s="200"/>
      <c r="B61" s="200"/>
      <c r="C61" s="200"/>
      <c r="D61" s="221" t="s">
        <v>92</v>
      </c>
      <c r="E61" s="967" t="s">
        <v>91</v>
      </c>
      <c r="F61" s="967"/>
      <c r="G61" s="967"/>
      <c r="H61" s="967"/>
      <c r="I61" s="967"/>
      <c r="J61" s="967"/>
      <c r="K61" s="200"/>
      <c r="L61" s="200"/>
    </row>
    <row r="62" spans="1:12" x14ac:dyDescent="0.2">
      <c r="A62" s="200"/>
      <c r="B62" s="200"/>
      <c r="C62" s="200"/>
      <c r="D62" s="221" t="s">
        <v>567</v>
      </c>
      <c r="E62" s="584" t="s">
        <v>568</v>
      </c>
      <c r="F62" s="584"/>
      <c r="G62" s="584"/>
      <c r="H62" s="584"/>
      <c r="I62" s="584"/>
      <c r="J62" s="584"/>
      <c r="K62" s="200"/>
      <c r="L62" s="200"/>
    </row>
    <row r="63" spans="1:12" x14ac:dyDescent="0.2">
      <c r="A63" s="200"/>
      <c r="B63" s="200"/>
      <c r="C63" s="200"/>
      <c r="D63" s="221" t="s">
        <v>569</v>
      </c>
      <c r="E63" s="967" t="s">
        <v>570</v>
      </c>
      <c r="F63" s="967"/>
      <c r="G63" s="967"/>
      <c r="H63" s="967"/>
      <c r="I63" s="967"/>
      <c r="J63" s="967"/>
      <c r="K63" s="200"/>
      <c r="L63" s="200"/>
    </row>
    <row r="64" spans="1:12" x14ac:dyDescent="0.2">
      <c r="A64" s="200"/>
      <c r="B64" s="200"/>
      <c r="C64" s="200"/>
      <c r="D64" s="221" t="s">
        <v>571</v>
      </c>
      <c r="E64" s="967" t="s">
        <v>572</v>
      </c>
      <c r="F64" s="967"/>
      <c r="G64" s="967"/>
      <c r="H64" s="967"/>
      <c r="I64" s="967"/>
      <c r="J64" s="967"/>
      <c r="K64" s="200"/>
      <c r="L64" s="200"/>
    </row>
    <row r="65" spans="1:12" x14ac:dyDescent="0.2">
      <c r="A65" s="200"/>
      <c r="B65" s="200"/>
      <c r="C65" s="200"/>
      <c r="D65" s="221" t="s">
        <v>207</v>
      </c>
      <c r="E65" s="584" t="s">
        <v>573</v>
      </c>
      <c r="F65" s="584"/>
      <c r="G65" s="584"/>
      <c r="H65" s="584"/>
      <c r="I65" s="584"/>
      <c r="J65" s="584"/>
      <c r="K65" s="200"/>
      <c r="L65" s="200"/>
    </row>
    <row r="66" spans="1:12" x14ac:dyDescent="0.2">
      <c r="A66" s="200"/>
      <c r="B66" s="200"/>
      <c r="C66" s="200"/>
      <c r="D66" s="221" t="s">
        <v>15</v>
      </c>
      <c r="E66" s="584" t="s">
        <v>63</v>
      </c>
      <c r="F66" s="584"/>
      <c r="G66" s="584"/>
      <c r="H66" s="584"/>
      <c r="I66" s="584"/>
      <c r="J66" s="584"/>
      <c r="K66" s="200"/>
      <c r="L66" s="200"/>
    </row>
    <row r="67" spans="1:12" x14ac:dyDescent="0.2">
      <c r="A67" s="200"/>
      <c r="B67" s="200"/>
      <c r="C67" s="200"/>
      <c r="D67" s="221" t="s">
        <v>93</v>
      </c>
      <c r="E67" s="967" t="s">
        <v>94</v>
      </c>
      <c r="F67" s="967"/>
      <c r="G67" s="967"/>
      <c r="H67" s="967"/>
      <c r="I67" s="967"/>
      <c r="J67" s="967"/>
      <c r="K67" s="200"/>
      <c r="L67" s="200"/>
    </row>
    <row r="68" spans="1:12" x14ac:dyDescent="0.2">
      <c r="A68" s="200"/>
      <c r="B68" s="200"/>
      <c r="C68" s="200"/>
      <c r="D68" s="221" t="s">
        <v>574</v>
      </c>
      <c r="E68" s="584" t="s">
        <v>575</v>
      </c>
      <c r="F68" s="584"/>
      <c r="G68" s="584"/>
      <c r="H68" s="584"/>
      <c r="I68" s="584"/>
      <c r="J68" s="584"/>
      <c r="K68" s="200"/>
      <c r="L68" s="200"/>
    </row>
    <row r="69" spans="1:12" x14ac:dyDescent="0.2">
      <c r="A69" s="397"/>
      <c r="B69" s="397"/>
      <c r="C69" s="397"/>
      <c r="D69" s="221" t="s">
        <v>81</v>
      </c>
      <c r="E69" s="967" t="s">
        <v>95</v>
      </c>
      <c r="F69" s="967"/>
      <c r="G69" s="967"/>
      <c r="H69" s="967"/>
      <c r="I69" s="967"/>
      <c r="J69" s="967"/>
      <c r="K69" s="397"/>
      <c r="L69" s="397"/>
    </row>
    <row r="70" spans="1:12" x14ac:dyDescent="0.2">
      <c r="A70" s="200"/>
      <c r="B70" s="200"/>
      <c r="C70" s="200"/>
      <c r="D70" s="221" t="s">
        <v>96</v>
      </c>
      <c r="E70" s="967" t="s">
        <v>97</v>
      </c>
      <c r="F70" s="967"/>
      <c r="G70" s="967"/>
      <c r="H70" s="967"/>
      <c r="I70" s="967"/>
      <c r="J70" s="967"/>
      <c r="K70" s="200"/>
      <c r="L70" s="200"/>
    </row>
    <row r="71" spans="1:12" x14ac:dyDescent="0.2">
      <c r="A71" s="200"/>
      <c r="B71" s="200"/>
      <c r="C71" s="200"/>
      <c r="D71" s="221" t="s">
        <v>576</v>
      </c>
      <c r="E71" s="967" t="s">
        <v>577</v>
      </c>
      <c r="F71" s="967"/>
      <c r="G71" s="967"/>
      <c r="H71" s="967"/>
      <c r="I71" s="967"/>
      <c r="J71" s="967"/>
      <c r="K71" s="200"/>
      <c r="L71" s="200"/>
    </row>
    <row r="72" spans="1:12" x14ac:dyDescent="0.2">
      <c r="A72" s="200"/>
      <c r="B72" s="200"/>
      <c r="C72" s="200"/>
      <c r="D72" s="221" t="s">
        <v>578</v>
      </c>
      <c r="E72" s="967" t="s">
        <v>579</v>
      </c>
      <c r="F72" s="967"/>
      <c r="G72" s="967"/>
      <c r="H72" s="967"/>
      <c r="I72" s="967"/>
      <c r="J72" s="967"/>
      <c r="K72" s="200"/>
      <c r="L72" s="200"/>
    </row>
    <row r="73" spans="1:12" x14ac:dyDescent="0.2">
      <c r="A73" s="200"/>
      <c r="B73" s="200"/>
      <c r="C73" s="200"/>
      <c r="D73" s="221" t="s">
        <v>260</v>
      </c>
      <c r="E73" s="967" t="s">
        <v>176</v>
      </c>
      <c r="F73" s="967"/>
      <c r="G73" s="967"/>
      <c r="H73" s="967"/>
      <c r="I73" s="967"/>
      <c r="J73" s="967"/>
      <c r="K73" s="200"/>
      <c r="L73" s="200"/>
    </row>
    <row r="74" spans="1:12" x14ac:dyDescent="0.2">
      <c r="A74" s="200"/>
      <c r="B74" s="200"/>
      <c r="C74" s="200"/>
      <c r="D74" s="221" t="s">
        <v>580</v>
      </c>
      <c r="E74" s="584" t="s">
        <v>581</v>
      </c>
      <c r="F74" s="584"/>
      <c r="G74" s="584"/>
      <c r="H74" s="584"/>
      <c r="I74" s="584"/>
      <c r="J74" s="584"/>
      <c r="K74" s="200"/>
      <c r="L74" s="200"/>
    </row>
    <row r="75" spans="1:12" x14ac:dyDescent="0.2">
      <c r="A75" s="200"/>
      <c r="B75" s="200"/>
      <c r="C75" s="200"/>
      <c r="D75" s="221" t="s">
        <v>582</v>
      </c>
      <c r="E75" s="584" t="s">
        <v>583</v>
      </c>
      <c r="F75" s="584"/>
      <c r="G75" s="584"/>
      <c r="H75" s="584"/>
      <c r="I75" s="584"/>
      <c r="J75" s="584"/>
      <c r="K75" s="200"/>
      <c r="L75" s="200"/>
    </row>
    <row r="76" spans="1:12" x14ac:dyDescent="0.2">
      <c r="A76" s="200"/>
      <c r="B76" s="200"/>
      <c r="C76" s="200"/>
      <c r="D76" s="221" t="s">
        <v>584</v>
      </c>
      <c r="E76" s="967" t="s">
        <v>98</v>
      </c>
      <c r="F76" s="967"/>
      <c r="G76" s="967"/>
      <c r="H76" s="967"/>
      <c r="I76" s="967"/>
      <c r="J76" s="967"/>
      <c r="K76" s="200"/>
      <c r="L76" s="200"/>
    </row>
    <row r="77" spans="1:12" x14ac:dyDescent="0.2">
      <c r="A77" s="200"/>
      <c r="B77" s="200"/>
      <c r="C77" s="200"/>
      <c r="D77" s="221" t="s">
        <v>585</v>
      </c>
      <c r="E77" s="584" t="s">
        <v>586</v>
      </c>
      <c r="F77" s="584"/>
      <c r="G77" s="584"/>
      <c r="H77" s="584"/>
      <c r="I77" s="584"/>
      <c r="J77" s="584"/>
      <c r="K77" s="200"/>
      <c r="L77" s="200"/>
    </row>
    <row r="78" spans="1:12" x14ac:dyDescent="0.2">
      <c r="A78" s="200"/>
      <c r="B78" s="200"/>
      <c r="C78" s="200"/>
      <c r="D78" s="221" t="s">
        <v>99</v>
      </c>
      <c r="E78" s="967" t="s">
        <v>100</v>
      </c>
      <c r="F78" s="967"/>
      <c r="G78" s="967"/>
      <c r="H78" s="967"/>
      <c r="I78" s="967"/>
      <c r="J78" s="967"/>
      <c r="K78" s="200"/>
      <c r="L78" s="200"/>
    </row>
    <row r="79" spans="1:12" x14ac:dyDescent="0.2">
      <c r="A79" s="396"/>
      <c r="B79" s="396"/>
      <c r="C79" s="396"/>
      <c r="D79" s="221" t="s">
        <v>101</v>
      </c>
      <c r="E79" s="967" t="s">
        <v>29</v>
      </c>
      <c r="F79" s="967"/>
      <c r="G79" s="967"/>
      <c r="H79" s="967"/>
      <c r="I79" s="967"/>
      <c r="J79" s="967"/>
      <c r="K79" s="396"/>
      <c r="L79" s="396"/>
    </row>
    <row r="80" spans="1:12" x14ac:dyDescent="0.2">
      <c r="A80" s="200"/>
      <c r="B80" s="200"/>
      <c r="C80" s="200"/>
      <c r="D80" s="221" t="s">
        <v>112</v>
      </c>
      <c r="E80" s="967" t="s">
        <v>113</v>
      </c>
      <c r="F80" s="967"/>
      <c r="G80" s="967"/>
      <c r="H80" s="967"/>
      <c r="I80" s="967"/>
      <c r="J80" s="967"/>
      <c r="K80" s="200"/>
      <c r="L80" s="200"/>
    </row>
    <row r="81" spans="1:12" x14ac:dyDescent="0.2">
      <c r="A81" s="200"/>
      <c r="B81" s="200"/>
      <c r="C81" s="200"/>
      <c r="D81" s="221" t="s">
        <v>123</v>
      </c>
      <c r="E81" s="967" t="s">
        <v>124</v>
      </c>
      <c r="F81" s="967"/>
      <c r="G81" s="967"/>
      <c r="H81" s="967"/>
      <c r="I81" s="967"/>
      <c r="J81" s="967"/>
      <c r="K81" s="200"/>
      <c r="L81" s="200"/>
    </row>
    <row r="82" spans="1:12" x14ac:dyDescent="0.2">
      <c r="A82" s="200"/>
      <c r="B82" s="200"/>
      <c r="C82" s="200"/>
      <c r="D82" s="221" t="s">
        <v>119</v>
      </c>
      <c r="E82" s="967" t="s">
        <v>120</v>
      </c>
      <c r="F82" s="967"/>
      <c r="G82" s="967"/>
      <c r="H82" s="967"/>
      <c r="I82" s="967"/>
      <c r="J82" s="967"/>
      <c r="K82" s="200"/>
      <c r="L82" s="200"/>
    </row>
    <row r="83" spans="1:12" ht="15" x14ac:dyDescent="0.25">
      <c r="A83" s="200"/>
      <c r="B83" s="200"/>
      <c r="C83" s="200"/>
      <c r="D83" s="217"/>
      <c r="E83" s="977"/>
      <c r="F83" s="977"/>
      <c r="G83" s="977"/>
      <c r="H83" s="977"/>
      <c r="I83" s="977"/>
      <c r="J83" s="977"/>
      <c r="K83" s="200"/>
      <c r="L83" s="200"/>
    </row>
    <row r="84" spans="1:12" x14ac:dyDescent="0.2">
      <c r="A84" s="200"/>
      <c r="B84" s="200"/>
      <c r="C84" s="976" t="s">
        <v>28</v>
      </c>
      <c r="D84" s="976"/>
      <c r="E84" s="200"/>
      <c r="F84" s="200"/>
      <c r="G84" s="200"/>
      <c r="H84" s="200"/>
      <c r="I84" s="200"/>
      <c r="J84" s="200"/>
      <c r="K84" s="200"/>
      <c r="L84" s="200"/>
    </row>
    <row r="85" spans="1:12" ht="30" customHeight="1" x14ac:dyDescent="0.2">
      <c r="A85" s="200"/>
      <c r="B85" s="200"/>
      <c r="C85" s="200"/>
      <c r="D85" s="200"/>
      <c r="E85" s="200"/>
      <c r="F85" s="200"/>
      <c r="G85" s="200"/>
      <c r="H85" s="200"/>
      <c r="I85" s="200"/>
      <c r="J85" s="200"/>
      <c r="K85" s="200"/>
      <c r="L85" s="200"/>
    </row>
    <row r="86" spans="1:12" ht="15" x14ac:dyDescent="0.25">
      <c r="A86" s="200"/>
      <c r="B86" s="200"/>
      <c r="C86" s="963" t="s">
        <v>670</v>
      </c>
      <c r="D86" s="963"/>
      <c r="E86" s="963"/>
      <c r="F86" s="963"/>
      <c r="G86" s="963"/>
      <c r="H86" s="963"/>
      <c r="I86" s="963"/>
      <c r="J86" s="963"/>
      <c r="K86" s="200"/>
      <c r="L86" s="200"/>
    </row>
    <row r="87" spans="1:12" ht="5.0999999999999996" customHeight="1" x14ac:dyDescent="0.2">
      <c r="A87" s="200"/>
      <c r="B87" s="200"/>
      <c r="C87" s="965"/>
      <c r="D87" s="965"/>
      <c r="E87" s="965"/>
      <c r="F87" s="965"/>
      <c r="G87" s="965"/>
      <c r="H87" s="965"/>
      <c r="I87" s="965"/>
      <c r="J87" s="965"/>
      <c r="K87" s="200"/>
      <c r="L87" s="200"/>
    </row>
    <row r="88" spans="1:12" ht="9.9499999999999993" customHeight="1" x14ac:dyDescent="0.2">
      <c r="A88" s="200"/>
      <c r="B88" s="200"/>
      <c r="C88" s="200"/>
      <c r="D88" s="200"/>
      <c r="E88" s="200"/>
      <c r="F88" s="200"/>
      <c r="G88" s="200"/>
      <c r="H88" s="200"/>
      <c r="I88" s="200"/>
      <c r="J88" s="200"/>
      <c r="K88" s="200"/>
      <c r="L88" s="200"/>
    </row>
    <row r="89" spans="1:12" x14ac:dyDescent="0.2">
      <c r="A89" s="200"/>
      <c r="B89" s="200"/>
      <c r="C89" s="200"/>
      <c r="D89" s="973" t="s">
        <v>4</v>
      </c>
      <c r="E89" s="973"/>
      <c r="F89" s="973"/>
      <c r="G89" s="973"/>
      <c r="H89" s="973"/>
      <c r="I89" s="973"/>
      <c r="J89" s="200"/>
      <c r="K89" s="200"/>
      <c r="L89" s="200"/>
    </row>
    <row r="90" spans="1:12" ht="18" customHeight="1" x14ac:dyDescent="0.2">
      <c r="A90" s="200"/>
      <c r="B90" s="200"/>
      <c r="C90" s="200"/>
      <c r="D90" s="974" t="s">
        <v>107</v>
      </c>
      <c r="E90" s="975"/>
      <c r="F90" s="978" t="s">
        <v>108</v>
      </c>
      <c r="G90" s="978"/>
      <c r="H90" s="978"/>
      <c r="I90" s="979"/>
      <c r="J90" s="200"/>
      <c r="K90" s="200"/>
      <c r="L90" s="200"/>
    </row>
    <row r="91" spans="1:12" ht="5.0999999999999996" customHeight="1" x14ac:dyDescent="0.2">
      <c r="A91" s="200"/>
      <c r="B91" s="200"/>
      <c r="C91" s="200"/>
      <c r="D91" s="152"/>
      <c r="E91" s="152"/>
      <c r="F91" s="152"/>
      <c r="G91" s="152"/>
      <c r="H91" s="152"/>
      <c r="I91" s="152"/>
      <c r="J91" s="200"/>
      <c r="K91" s="200"/>
      <c r="L91" s="200"/>
    </row>
    <row r="92" spans="1:12" ht="30" customHeight="1" x14ac:dyDescent="0.2">
      <c r="A92" s="200"/>
      <c r="B92" s="200"/>
      <c r="C92" s="200"/>
      <c r="D92" s="946" t="s">
        <v>74</v>
      </c>
      <c r="E92" s="946"/>
      <c r="F92" s="947" t="s">
        <v>594</v>
      </c>
      <c r="G92" s="947"/>
      <c r="H92" s="947"/>
      <c r="I92" s="947"/>
      <c r="J92" s="200"/>
      <c r="K92" s="200"/>
      <c r="L92" s="200"/>
    </row>
    <row r="93" spans="1:12" ht="30" customHeight="1" x14ac:dyDescent="0.2">
      <c r="A93" s="583"/>
      <c r="B93" s="583"/>
      <c r="C93" s="583"/>
      <c r="D93" s="946" t="s">
        <v>103</v>
      </c>
      <c r="E93" s="946"/>
      <c r="F93" s="947" t="s">
        <v>104</v>
      </c>
      <c r="G93" s="947"/>
      <c r="H93" s="947"/>
      <c r="I93" s="947"/>
      <c r="J93" s="583"/>
      <c r="K93" s="583"/>
      <c r="L93" s="583"/>
    </row>
    <row r="94" spans="1:12" ht="30" customHeight="1" x14ac:dyDescent="0.2">
      <c r="A94" s="583"/>
      <c r="B94" s="583"/>
      <c r="C94" s="583"/>
      <c r="D94" s="946" t="s">
        <v>105</v>
      </c>
      <c r="E94" s="946"/>
      <c r="F94" s="947" t="s">
        <v>106</v>
      </c>
      <c r="G94" s="947"/>
      <c r="H94" s="947"/>
      <c r="I94" s="947"/>
      <c r="J94" s="583"/>
      <c r="K94" s="583"/>
      <c r="L94" s="583"/>
    </row>
    <row r="95" spans="1:12" ht="30" customHeight="1" x14ac:dyDescent="0.2">
      <c r="A95" s="200"/>
      <c r="B95" s="200"/>
      <c r="C95" s="200"/>
      <c r="D95" s="946" t="s">
        <v>77</v>
      </c>
      <c r="E95" s="946"/>
      <c r="F95" s="947" t="s">
        <v>118</v>
      </c>
      <c r="G95" s="947"/>
      <c r="H95" s="947"/>
      <c r="I95" s="947"/>
      <c r="J95" s="200"/>
      <c r="K95" s="200"/>
      <c r="L95" s="200"/>
    </row>
    <row r="96" spans="1:12" ht="84" customHeight="1" x14ac:dyDescent="0.2">
      <c r="A96" s="200"/>
      <c r="B96" s="200"/>
      <c r="C96" s="200"/>
      <c r="D96" s="946" t="s">
        <v>591</v>
      </c>
      <c r="E96" s="946"/>
      <c r="F96" s="947" t="s">
        <v>592</v>
      </c>
      <c r="G96" s="947"/>
      <c r="H96" s="947"/>
      <c r="I96" s="947"/>
      <c r="J96" s="200"/>
      <c r="K96" s="200"/>
      <c r="L96" s="200"/>
    </row>
    <row r="97" spans="1:12" ht="30" customHeight="1" x14ac:dyDescent="0.2">
      <c r="A97" s="200"/>
      <c r="B97" s="200"/>
      <c r="C97" s="200"/>
      <c r="D97" s="946" t="s">
        <v>109</v>
      </c>
      <c r="E97" s="946"/>
      <c r="F97" s="947" t="s">
        <v>593</v>
      </c>
      <c r="G97" s="947"/>
      <c r="H97" s="947"/>
      <c r="I97" s="947"/>
      <c r="J97" s="200"/>
      <c r="K97" s="200"/>
      <c r="L97" s="200"/>
    </row>
    <row r="98" spans="1:12" ht="20.100000000000001" customHeight="1" x14ac:dyDescent="0.2">
      <c r="A98" s="200"/>
      <c r="B98" s="200"/>
      <c r="C98" s="200"/>
      <c r="D98" s="152"/>
      <c r="E98" s="152"/>
      <c r="F98" s="152"/>
      <c r="G98" s="152"/>
      <c r="H98" s="152"/>
      <c r="I98" s="152"/>
      <c r="J98" s="200"/>
      <c r="K98" s="200"/>
      <c r="L98" s="200"/>
    </row>
    <row r="99" spans="1:12" x14ac:dyDescent="0.2">
      <c r="A99" s="200"/>
      <c r="B99" s="200"/>
      <c r="C99" s="200"/>
      <c r="D99" s="980" t="s">
        <v>5</v>
      </c>
      <c r="E99" s="980"/>
      <c r="F99" s="980"/>
      <c r="G99" s="980"/>
      <c r="H99" s="980"/>
      <c r="I99" s="980"/>
      <c r="J99" s="200"/>
      <c r="K99" s="200"/>
      <c r="L99" s="200"/>
    </row>
    <row r="100" spans="1:12" ht="18" customHeight="1" x14ac:dyDescent="0.2">
      <c r="A100" s="200"/>
      <c r="B100" s="200"/>
      <c r="C100" s="200"/>
      <c r="D100" s="969" t="s">
        <v>107</v>
      </c>
      <c r="E100" s="970"/>
      <c r="F100" s="971" t="s">
        <v>108</v>
      </c>
      <c r="G100" s="971"/>
      <c r="H100" s="971"/>
      <c r="I100" s="972"/>
      <c r="J100" s="200"/>
      <c r="K100" s="200"/>
      <c r="L100" s="200"/>
    </row>
    <row r="101" spans="1:12" ht="5.0999999999999996" customHeight="1" x14ac:dyDescent="0.2">
      <c r="A101" s="200"/>
      <c r="B101" s="200"/>
      <c r="C101" s="200"/>
      <c r="D101" s="152"/>
      <c r="E101" s="152"/>
      <c r="F101" s="152"/>
      <c r="G101" s="152"/>
      <c r="H101" s="152"/>
      <c r="I101" s="152"/>
      <c r="J101" s="200"/>
      <c r="K101" s="200"/>
      <c r="L101" s="200"/>
    </row>
    <row r="102" spans="1:12" ht="30" customHeight="1" x14ac:dyDescent="0.2">
      <c r="A102" s="583"/>
      <c r="B102" s="583"/>
      <c r="C102" s="583"/>
      <c r="D102" s="946" t="s">
        <v>606</v>
      </c>
      <c r="E102" s="946"/>
      <c r="F102" s="947" t="s">
        <v>607</v>
      </c>
      <c r="G102" s="947"/>
      <c r="H102" s="947"/>
      <c r="I102" s="947"/>
      <c r="J102" s="583"/>
      <c r="K102" s="583"/>
      <c r="L102" s="583"/>
    </row>
    <row r="103" spans="1:12" ht="45" customHeight="1" x14ac:dyDescent="0.2">
      <c r="A103" s="583"/>
      <c r="B103" s="583"/>
      <c r="C103" s="583"/>
      <c r="D103" s="946" t="s">
        <v>613</v>
      </c>
      <c r="E103" s="946"/>
      <c r="F103" s="947" t="s">
        <v>608</v>
      </c>
      <c r="G103" s="947"/>
      <c r="H103" s="947"/>
      <c r="I103" s="947"/>
      <c r="J103" s="583"/>
      <c r="K103" s="583"/>
      <c r="L103" s="583"/>
    </row>
    <row r="104" spans="1:12" ht="45" customHeight="1" x14ac:dyDescent="0.2">
      <c r="A104" s="583"/>
      <c r="B104" s="583"/>
      <c r="C104" s="583"/>
      <c r="D104" s="946" t="s">
        <v>596</v>
      </c>
      <c r="E104" s="946"/>
      <c r="F104" s="947" t="s">
        <v>597</v>
      </c>
      <c r="G104" s="947"/>
      <c r="H104" s="947"/>
      <c r="I104" s="947"/>
      <c r="J104" s="583"/>
      <c r="K104" s="583"/>
      <c r="L104" s="583"/>
    </row>
    <row r="105" spans="1:12" ht="66" customHeight="1" x14ac:dyDescent="0.2">
      <c r="A105" s="583"/>
      <c r="B105" s="583"/>
      <c r="C105" s="583"/>
      <c r="D105" s="946" t="s">
        <v>598</v>
      </c>
      <c r="E105" s="946"/>
      <c r="F105" s="947" t="s">
        <v>602</v>
      </c>
      <c r="G105" s="947"/>
      <c r="H105" s="947"/>
      <c r="I105" s="947"/>
      <c r="J105" s="583"/>
      <c r="K105" s="583"/>
      <c r="L105" s="583"/>
    </row>
    <row r="106" spans="1:12" ht="56.1" customHeight="1" x14ac:dyDescent="0.2">
      <c r="A106" s="583"/>
      <c r="B106" s="583"/>
      <c r="C106" s="583"/>
      <c r="D106" s="946" t="s">
        <v>599</v>
      </c>
      <c r="E106" s="946"/>
      <c r="F106" s="947" t="s">
        <v>603</v>
      </c>
      <c r="G106" s="947"/>
      <c r="H106" s="947"/>
      <c r="I106" s="947"/>
      <c r="J106" s="583"/>
      <c r="K106" s="583"/>
      <c r="L106" s="583"/>
    </row>
    <row r="107" spans="1:12" ht="45" customHeight="1" x14ac:dyDescent="0.2">
      <c r="A107" s="583"/>
      <c r="B107" s="583"/>
      <c r="C107" s="583"/>
      <c r="D107" s="946" t="s">
        <v>600</v>
      </c>
      <c r="E107" s="946"/>
      <c r="F107" s="947" t="s">
        <v>604</v>
      </c>
      <c r="G107" s="947"/>
      <c r="H107" s="947"/>
      <c r="I107" s="947"/>
      <c r="J107" s="583"/>
      <c r="K107" s="583"/>
      <c r="L107" s="583"/>
    </row>
    <row r="108" spans="1:12" ht="45" customHeight="1" x14ac:dyDescent="0.2">
      <c r="A108" s="583"/>
      <c r="B108" s="583"/>
      <c r="C108" s="583"/>
      <c r="D108" s="946" t="s">
        <v>601</v>
      </c>
      <c r="E108" s="946"/>
      <c r="F108" s="947" t="s">
        <v>605</v>
      </c>
      <c r="G108" s="947"/>
      <c r="H108" s="947"/>
      <c r="I108" s="947"/>
      <c r="J108" s="583"/>
      <c r="K108" s="583"/>
      <c r="L108" s="583"/>
    </row>
    <row r="109" spans="1:12" ht="45" customHeight="1" x14ac:dyDescent="0.2">
      <c r="A109" s="583"/>
      <c r="B109" s="583"/>
      <c r="C109" s="583"/>
      <c r="D109" s="946" t="s">
        <v>609</v>
      </c>
      <c r="E109" s="946"/>
      <c r="F109" s="947" t="s">
        <v>611</v>
      </c>
      <c r="G109" s="947"/>
      <c r="H109" s="947"/>
      <c r="I109" s="947"/>
      <c r="J109" s="583"/>
      <c r="K109" s="583"/>
      <c r="L109" s="583"/>
    </row>
    <row r="110" spans="1:12" ht="56.1" customHeight="1" x14ac:dyDescent="0.2">
      <c r="A110" s="583"/>
      <c r="B110" s="583"/>
      <c r="C110" s="583"/>
      <c r="D110" s="946" t="s">
        <v>610</v>
      </c>
      <c r="E110" s="946"/>
      <c r="F110" s="947" t="s">
        <v>612</v>
      </c>
      <c r="G110" s="947"/>
      <c r="H110" s="947"/>
      <c r="I110" s="947"/>
      <c r="J110" s="583"/>
      <c r="K110" s="583"/>
      <c r="L110" s="583"/>
    </row>
    <row r="111" spans="1:12" ht="30" customHeight="1" x14ac:dyDescent="0.2">
      <c r="A111" s="583"/>
      <c r="B111" s="583"/>
      <c r="C111" s="583"/>
      <c r="D111" s="946" t="s">
        <v>221</v>
      </c>
      <c r="E111" s="946"/>
      <c r="F111" s="947" t="s">
        <v>623</v>
      </c>
      <c r="G111" s="947"/>
      <c r="H111" s="947"/>
      <c r="I111" s="947"/>
      <c r="J111" s="583"/>
      <c r="K111" s="583"/>
      <c r="L111" s="583"/>
    </row>
    <row r="112" spans="1:12" ht="30" customHeight="1" x14ac:dyDescent="0.2">
      <c r="A112" s="583"/>
      <c r="B112" s="583"/>
      <c r="C112" s="583"/>
      <c r="D112" s="946" t="s">
        <v>614</v>
      </c>
      <c r="E112" s="946"/>
      <c r="F112" s="947" t="s">
        <v>624</v>
      </c>
      <c r="G112" s="947"/>
      <c r="H112" s="947"/>
      <c r="I112" s="947"/>
      <c r="J112" s="583"/>
      <c r="K112" s="583"/>
      <c r="L112" s="583"/>
    </row>
    <row r="113" spans="1:12" ht="30" customHeight="1" x14ac:dyDescent="0.2">
      <c r="A113" s="583"/>
      <c r="B113" s="583"/>
      <c r="C113" s="583"/>
      <c r="D113" s="946" t="s">
        <v>615</v>
      </c>
      <c r="E113" s="946"/>
      <c r="F113" s="947" t="s">
        <v>625</v>
      </c>
      <c r="G113" s="947"/>
      <c r="H113" s="947"/>
      <c r="I113" s="947"/>
      <c r="J113" s="583"/>
      <c r="K113" s="583"/>
      <c r="L113" s="583"/>
    </row>
    <row r="114" spans="1:12" ht="45" customHeight="1" x14ac:dyDescent="0.2">
      <c r="A114" s="583"/>
      <c r="B114" s="583"/>
      <c r="C114" s="583"/>
      <c r="D114" s="946" t="s">
        <v>616</v>
      </c>
      <c r="E114" s="946"/>
      <c r="F114" s="947" t="s">
        <v>626</v>
      </c>
      <c r="G114" s="947"/>
      <c r="H114" s="947"/>
      <c r="I114" s="947"/>
      <c r="J114" s="583"/>
      <c r="K114" s="583"/>
      <c r="L114" s="583"/>
    </row>
    <row r="115" spans="1:12" ht="30" customHeight="1" x14ac:dyDescent="0.2">
      <c r="A115" s="583"/>
      <c r="B115" s="583"/>
      <c r="C115" s="583"/>
      <c r="D115" s="946" t="s">
        <v>617</v>
      </c>
      <c r="E115" s="946"/>
      <c r="F115" s="947" t="s">
        <v>627</v>
      </c>
      <c r="G115" s="947"/>
      <c r="H115" s="947"/>
      <c r="I115" s="947"/>
      <c r="J115" s="583"/>
      <c r="K115" s="583"/>
      <c r="L115" s="583"/>
    </row>
    <row r="116" spans="1:12" ht="45" customHeight="1" x14ac:dyDescent="0.2">
      <c r="A116" s="583"/>
      <c r="B116" s="583"/>
      <c r="C116" s="583"/>
      <c r="D116" s="946" t="s">
        <v>618</v>
      </c>
      <c r="E116" s="946"/>
      <c r="F116" s="947" t="s">
        <v>628</v>
      </c>
      <c r="G116" s="947"/>
      <c r="H116" s="947"/>
      <c r="I116" s="947"/>
      <c r="J116" s="583"/>
      <c r="K116" s="583"/>
      <c r="L116" s="583"/>
    </row>
    <row r="117" spans="1:12" ht="30" customHeight="1" x14ac:dyDescent="0.2">
      <c r="A117" s="583"/>
      <c r="B117" s="583"/>
      <c r="C117" s="583"/>
      <c r="D117" s="946" t="s">
        <v>619</v>
      </c>
      <c r="E117" s="946"/>
      <c r="F117" s="947" t="s">
        <v>629</v>
      </c>
      <c r="G117" s="947"/>
      <c r="H117" s="947"/>
      <c r="I117" s="947"/>
      <c r="J117" s="583"/>
      <c r="K117" s="583"/>
      <c r="L117" s="583"/>
    </row>
    <row r="118" spans="1:12" ht="30" customHeight="1" x14ac:dyDescent="0.2">
      <c r="A118" s="200"/>
      <c r="B118" s="200"/>
      <c r="C118" s="200"/>
      <c r="D118" s="946" t="s">
        <v>620</v>
      </c>
      <c r="E118" s="946"/>
      <c r="F118" s="947" t="s">
        <v>630</v>
      </c>
      <c r="G118" s="947"/>
      <c r="H118" s="947"/>
      <c r="I118" s="947"/>
      <c r="J118" s="200"/>
      <c r="K118" s="200"/>
      <c r="L118" s="200"/>
    </row>
    <row r="119" spans="1:12" ht="30" customHeight="1" x14ac:dyDescent="0.2">
      <c r="A119" s="200"/>
      <c r="B119" s="200"/>
      <c r="C119" s="200"/>
      <c r="D119" s="946" t="s">
        <v>621</v>
      </c>
      <c r="E119" s="946"/>
      <c r="F119" s="947" t="s">
        <v>631</v>
      </c>
      <c r="G119" s="947"/>
      <c r="H119" s="947"/>
      <c r="I119" s="947"/>
      <c r="J119" s="200"/>
      <c r="K119" s="200"/>
      <c r="L119" s="200"/>
    </row>
    <row r="120" spans="1:12" ht="45" customHeight="1" x14ac:dyDescent="0.2">
      <c r="A120" s="200"/>
      <c r="B120" s="200"/>
      <c r="C120" s="200"/>
      <c r="D120" s="946" t="s">
        <v>622</v>
      </c>
      <c r="E120" s="946"/>
      <c r="F120" s="947" t="s">
        <v>632</v>
      </c>
      <c r="G120" s="947"/>
      <c r="H120" s="947"/>
      <c r="I120" s="947"/>
      <c r="J120" s="200"/>
      <c r="K120" s="200"/>
      <c r="L120" s="200"/>
    </row>
    <row r="121" spans="1:12" ht="20.100000000000001" customHeight="1" x14ac:dyDescent="0.2">
      <c r="A121" s="200"/>
      <c r="B121" s="200"/>
      <c r="C121" s="200"/>
      <c r="D121" s="152"/>
      <c r="E121" s="152"/>
      <c r="F121" s="152"/>
      <c r="G121" s="152"/>
      <c r="H121" s="152"/>
      <c r="I121" s="152"/>
      <c r="J121" s="200"/>
      <c r="K121" s="200"/>
      <c r="L121" s="200"/>
    </row>
    <row r="122" spans="1:12" x14ac:dyDescent="0.2">
      <c r="A122" s="200"/>
      <c r="B122" s="200"/>
      <c r="C122" s="200"/>
      <c r="D122" s="953" t="s">
        <v>6</v>
      </c>
      <c r="E122" s="953"/>
      <c r="F122" s="953"/>
      <c r="G122" s="953"/>
      <c r="H122" s="953"/>
      <c r="I122" s="953"/>
      <c r="J122" s="200"/>
      <c r="K122" s="200"/>
      <c r="L122" s="200"/>
    </row>
    <row r="123" spans="1:12" ht="18" customHeight="1" x14ac:dyDescent="0.2">
      <c r="A123" s="200"/>
      <c r="B123" s="200"/>
      <c r="C123" s="200"/>
      <c r="D123" s="954" t="s">
        <v>107</v>
      </c>
      <c r="E123" s="955"/>
      <c r="F123" s="956" t="s">
        <v>108</v>
      </c>
      <c r="G123" s="956"/>
      <c r="H123" s="956"/>
      <c r="I123" s="957"/>
      <c r="J123" s="200"/>
      <c r="K123" s="200"/>
      <c r="L123" s="200"/>
    </row>
    <row r="124" spans="1:12" ht="5.0999999999999996" customHeight="1" x14ac:dyDescent="0.2">
      <c r="A124" s="200"/>
      <c r="B124" s="200"/>
      <c r="C124" s="200"/>
      <c r="D124" s="152"/>
      <c r="E124" s="152"/>
      <c r="F124" s="152"/>
      <c r="G124" s="152"/>
      <c r="H124" s="152"/>
      <c r="I124" s="152"/>
      <c r="J124" s="200"/>
      <c r="K124" s="200"/>
      <c r="L124" s="200"/>
    </row>
    <row r="125" spans="1:12" ht="45" customHeight="1" x14ac:dyDescent="0.2">
      <c r="A125" s="583"/>
      <c r="B125" s="583"/>
      <c r="C125" s="583"/>
      <c r="D125" s="946" t="s">
        <v>633</v>
      </c>
      <c r="E125" s="946"/>
      <c r="F125" s="947" t="s">
        <v>636</v>
      </c>
      <c r="G125" s="947"/>
      <c r="H125" s="947"/>
      <c r="I125" s="947"/>
      <c r="J125" s="583"/>
      <c r="K125" s="583"/>
      <c r="L125" s="583"/>
    </row>
    <row r="126" spans="1:12" ht="45" customHeight="1" x14ac:dyDescent="0.2">
      <c r="A126" s="583"/>
      <c r="B126" s="583"/>
      <c r="C126" s="583"/>
      <c r="D126" s="946" t="s">
        <v>634</v>
      </c>
      <c r="E126" s="946"/>
      <c r="F126" s="947" t="s">
        <v>637</v>
      </c>
      <c r="G126" s="947"/>
      <c r="H126" s="947"/>
      <c r="I126" s="947"/>
      <c r="J126" s="583"/>
      <c r="K126" s="583"/>
      <c r="L126" s="583"/>
    </row>
    <row r="127" spans="1:12" ht="45" customHeight="1" x14ac:dyDescent="0.2">
      <c r="A127" s="583"/>
      <c r="B127" s="583"/>
      <c r="C127" s="583"/>
      <c r="D127" s="946" t="s">
        <v>635</v>
      </c>
      <c r="E127" s="946"/>
      <c r="F127" s="947" t="s">
        <v>638</v>
      </c>
      <c r="G127" s="947"/>
      <c r="H127" s="947"/>
      <c r="I127" s="947"/>
      <c r="J127" s="583"/>
      <c r="K127" s="583"/>
      <c r="L127" s="583"/>
    </row>
    <row r="128" spans="1:12" ht="20.100000000000001" customHeight="1" x14ac:dyDescent="0.2">
      <c r="A128" s="200"/>
      <c r="B128" s="200"/>
      <c r="C128" s="200"/>
      <c r="D128" s="152"/>
      <c r="E128" s="152"/>
      <c r="F128" s="152"/>
      <c r="G128" s="152"/>
      <c r="H128" s="152"/>
      <c r="I128" s="152"/>
      <c r="J128" s="200"/>
      <c r="K128" s="200"/>
      <c r="L128" s="200"/>
    </row>
    <row r="129" spans="1:12" x14ac:dyDescent="0.2">
      <c r="A129" s="200"/>
      <c r="B129" s="200"/>
      <c r="C129" s="200"/>
      <c r="D129" s="948" t="s">
        <v>7</v>
      </c>
      <c r="E129" s="948"/>
      <c r="F129" s="948"/>
      <c r="G129" s="948"/>
      <c r="H129" s="948"/>
      <c r="I129" s="948"/>
      <c r="J129" s="200"/>
      <c r="K129" s="200"/>
      <c r="L129" s="200"/>
    </row>
    <row r="130" spans="1:12" ht="18" customHeight="1" x14ac:dyDescent="0.2">
      <c r="A130" s="200"/>
      <c r="B130" s="200"/>
      <c r="C130" s="200"/>
      <c r="D130" s="949" t="s">
        <v>107</v>
      </c>
      <c r="E130" s="950"/>
      <c r="F130" s="951" t="s">
        <v>108</v>
      </c>
      <c r="G130" s="951"/>
      <c r="H130" s="951"/>
      <c r="I130" s="952"/>
      <c r="J130" s="200"/>
      <c r="K130" s="200"/>
      <c r="L130" s="200"/>
    </row>
    <row r="131" spans="1:12" ht="5.0999999999999996" customHeight="1" x14ac:dyDescent="0.2">
      <c r="A131" s="200"/>
      <c r="B131" s="200"/>
      <c r="C131" s="200"/>
      <c r="D131" s="152"/>
      <c r="E131" s="152"/>
      <c r="F131" s="152"/>
      <c r="G131" s="152"/>
      <c r="H131" s="152"/>
      <c r="I131" s="152"/>
      <c r="J131" s="200"/>
      <c r="K131" s="200"/>
      <c r="L131" s="200"/>
    </row>
    <row r="132" spans="1:12" ht="30" customHeight="1" x14ac:dyDescent="0.2">
      <c r="A132" s="200"/>
      <c r="B132" s="200"/>
      <c r="C132" s="200"/>
      <c r="D132" s="946" t="s">
        <v>639</v>
      </c>
      <c r="E132" s="946"/>
      <c r="F132" s="947" t="s">
        <v>650</v>
      </c>
      <c r="G132" s="947"/>
      <c r="H132" s="947"/>
      <c r="I132" s="947"/>
      <c r="J132" s="200"/>
      <c r="K132" s="200"/>
      <c r="L132" s="200"/>
    </row>
    <row r="133" spans="1:12" ht="30" customHeight="1" x14ac:dyDescent="0.2">
      <c r="A133" s="200"/>
      <c r="B133" s="200"/>
      <c r="C133" s="200"/>
      <c r="D133" s="946" t="s">
        <v>640</v>
      </c>
      <c r="E133" s="946"/>
      <c r="F133" s="947" t="s">
        <v>651</v>
      </c>
      <c r="G133" s="947"/>
      <c r="H133" s="947"/>
      <c r="I133" s="947"/>
      <c r="J133" s="200"/>
      <c r="K133" s="200"/>
      <c r="L133" s="200"/>
    </row>
    <row r="134" spans="1:12" ht="30" customHeight="1" x14ac:dyDescent="0.2">
      <c r="A134" s="200"/>
      <c r="B134" s="200"/>
      <c r="C134" s="200"/>
      <c r="D134" s="946" t="s">
        <v>110</v>
      </c>
      <c r="E134" s="946"/>
      <c r="F134" s="947" t="s">
        <v>652</v>
      </c>
      <c r="G134" s="947"/>
      <c r="H134" s="947"/>
      <c r="I134" s="947"/>
      <c r="J134" s="200"/>
      <c r="K134" s="200"/>
      <c r="L134" s="200"/>
    </row>
    <row r="135" spans="1:12" ht="30" customHeight="1" x14ac:dyDescent="0.2">
      <c r="A135" s="200"/>
      <c r="B135" s="200"/>
      <c r="C135" s="200"/>
      <c r="D135" s="946" t="s">
        <v>111</v>
      </c>
      <c r="E135" s="946"/>
      <c r="F135" s="947" t="s">
        <v>653</v>
      </c>
      <c r="G135" s="947"/>
      <c r="H135" s="947"/>
      <c r="I135" s="947"/>
      <c r="J135" s="200"/>
      <c r="K135" s="200"/>
      <c r="L135" s="200"/>
    </row>
    <row r="136" spans="1:12" ht="30" customHeight="1" x14ac:dyDescent="0.2">
      <c r="A136" s="200"/>
      <c r="B136" s="200"/>
      <c r="C136" s="200"/>
      <c r="D136" s="946" t="s">
        <v>128</v>
      </c>
      <c r="E136" s="946"/>
      <c r="F136" s="947" t="s">
        <v>654</v>
      </c>
      <c r="G136" s="947"/>
      <c r="H136" s="947"/>
      <c r="I136" s="947"/>
      <c r="J136" s="200"/>
      <c r="K136" s="200"/>
      <c r="L136" s="200"/>
    </row>
    <row r="137" spans="1:12" ht="30" customHeight="1" x14ac:dyDescent="0.2">
      <c r="A137" s="200"/>
      <c r="B137" s="200"/>
      <c r="C137" s="200"/>
      <c r="D137" s="946" t="s">
        <v>641</v>
      </c>
      <c r="E137" s="946"/>
      <c r="F137" s="947" t="s">
        <v>655</v>
      </c>
      <c r="G137" s="947"/>
      <c r="H137" s="947"/>
      <c r="I137" s="947"/>
      <c r="J137" s="200"/>
      <c r="K137" s="200"/>
      <c r="L137" s="200"/>
    </row>
    <row r="138" spans="1:12" ht="30" customHeight="1" x14ac:dyDescent="0.2">
      <c r="A138" s="200"/>
      <c r="B138" s="200"/>
      <c r="C138" s="200"/>
      <c r="D138" s="946" t="s">
        <v>642</v>
      </c>
      <c r="E138" s="946"/>
      <c r="F138" s="947" t="s">
        <v>656</v>
      </c>
      <c r="G138" s="947"/>
      <c r="H138" s="947"/>
      <c r="I138" s="947"/>
      <c r="J138" s="200"/>
      <c r="K138" s="200"/>
      <c r="L138" s="200"/>
    </row>
    <row r="139" spans="1:12" ht="30" customHeight="1" x14ac:dyDescent="0.2">
      <c r="A139" s="406"/>
      <c r="B139" s="406"/>
      <c r="C139" s="406"/>
      <c r="D139" s="946" t="s">
        <v>643</v>
      </c>
      <c r="E139" s="946"/>
      <c r="F139" s="947" t="s">
        <v>657</v>
      </c>
      <c r="G139" s="947"/>
      <c r="H139" s="947"/>
      <c r="I139" s="947"/>
      <c r="J139" s="406"/>
      <c r="K139" s="406"/>
      <c r="L139" s="406"/>
    </row>
    <row r="140" spans="1:12" ht="45" customHeight="1" x14ac:dyDescent="0.2">
      <c r="A140" s="200"/>
      <c r="B140" s="200"/>
      <c r="C140" s="200"/>
      <c r="D140" s="946" t="s">
        <v>224</v>
      </c>
      <c r="E140" s="946"/>
      <c r="F140" s="947" t="s">
        <v>658</v>
      </c>
      <c r="G140" s="947"/>
      <c r="H140" s="947"/>
      <c r="I140" s="947"/>
      <c r="J140" s="200"/>
      <c r="K140" s="200"/>
      <c r="L140" s="200"/>
    </row>
    <row r="141" spans="1:12" ht="56.1" customHeight="1" x14ac:dyDescent="0.2">
      <c r="A141" s="583"/>
      <c r="B141" s="583"/>
      <c r="C141" s="583"/>
      <c r="D141" s="946" t="s">
        <v>644</v>
      </c>
      <c r="E141" s="946"/>
      <c r="F141" s="947" t="s">
        <v>659</v>
      </c>
      <c r="G141" s="947"/>
      <c r="H141" s="947"/>
      <c r="I141" s="947"/>
      <c r="J141" s="583"/>
      <c r="K141" s="583"/>
      <c r="L141" s="583"/>
    </row>
    <row r="142" spans="1:12" ht="56.1" customHeight="1" x14ac:dyDescent="0.2">
      <c r="A142" s="583"/>
      <c r="B142" s="583"/>
      <c r="C142" s="583"/>
      <c r="D142" s="946" t="s">
        <v>645</v>
      </c>
      <c r="E142" s="946"/>
      <c r="F142" s="947" t="s">
        <v>660</v>
      </c>
      <c r="G142" s="947"/>
      <c r="H142" s="947"/>
      <c r="I142" s="947"/>
      <c r="J142" s="583"/>
      <c r="K142" s="583"/>
      <c r="L142" s="583"/>
    </row>
    <row r="143" spans="1:12" ht="45" customHeight="1" x14ac:dyDescent="0.2">
      <c r="A143" s="583"/>
      <c r="B143" s="583"/>
      <c r="C143" s="583"/>
      <c r="D143" s="946" t="s">
        <v>646</v>
      </c>
      <c r="E143" s="946"/>
      <c r="F143" s="947" t="s">
        <v>661</v>
      </c>
      <c r="G143" s="947"/>
      <c r="H143" s="947"/>
      <c r="I143" s="947"/>
      <c r="J143" s="583"/>
      <c r="K143" s="583"/>
      <c r="L143" s="583"/>
    </row>
    <row r="144" spans="1:12" ht="45" customHeight="1" x14ac:dyDescent="0.2">
      <c r="A144" s="583"/>
      <c r="B144" s="583"/>
      <c r="C144" s="583"/>
      <c r="D144" s="946" t="s">
        <v>647</v>
      </c>
      <c r="E144" s="946"/>
      <c r="F144" s="947" t="s">
        <v>662</v>
      </c>
      <c r="G144" s="947"/>
      <c r="H144" s="947"/>
      <c r="I144" s="947"/>
      <c r="J144" s="583"/>
      <c r="K144" s="583"/>
      <c r="L144" s="583"/>
    </row>
    <row r="145" spans="1:12" ht="30" customHeight="1" x14ac:dyDescent="0.2">
      <c r="A145" s="583"/>
      <c r="B145" s="583"/>
      <c r="C145" s="583"/>
      <c r="D145" s="946" t="s">
        <v>391</v>
      </c>
      <c r="E145" s="946"/>
      <c r="F145" s="947" t="s">
        <v>663</v>
      </c>
      <c r="G145" s="947"/>
      <c r="H145" s="947"/>
      <c r="I145" s="947"/>
      <c r="J145" s="583"/>
      <c r="K145" s="583"/>
      <c r="L145" s="583"/>
    </row>
    <row r="146" spans="1:12" ht="30" customHeight="1" x14ac:dyDescent="0.2">
      <c r="A146" s="583"/>
      <c r="B146" s="583"/>
      <c r="C146" s="583"/>
      <c r="D146" s="946" t="s">
        <v>479</v>
      </c>
      <c r="E146" s="946"/>
      <c r="F146" s="947" t="s">
        <v>664</v>
      </c>
      <c r="G146" s="947"/>
      <c r="H146" s="947"/>
      <c r="I146" s="947"/>
      <c r="J146" s="583"/>
      <c r="K146" s="583"/>
      <c r="L146" s="583"/>
    </row>
    <row r="147" spans="1:12" ht="30" customHeight="1" x14ac:dyDescent="0.2">
      <c r="A147" s="583"/>
      <c r="B147" s="583"/>
      <c r="C147" s="583"/>
      <c r="D147" s="946" t="s">
        <v>648</v>
      </c>
      <c r="E147" s="946"/>
      <c r="F147" s="947" t="s">
        <v>665</v>
      </c>
      <c r="G147" s="947"/>
      <c r="H147" s="947"/>
      <c r="I147" s="947"/>
      <c r="J147" s="583"/>
      <c r="K147" s="583"/>
      <c r="L147" s="583"/>
    </row>
    <row r="148" spans="1:12" ht="30" customHeight="1" x14ac:dyDescent="0.2">
      <c r="A148" s="583"/>
      <c r="B148" s="583"/>
      <c r="C148" s="583"/>
      <c r="D148" s="946" t="s">
        <v>649</v>
      </c>
      <c r="E148" s="946"/>
      <c r="F148" s="947" t="s">
        <v>667</v>
      </c>
      <c r="G148" s="947"/>
      <c r="H148" s="947"/>
      <c r="I148" s="947"/>
      <c r="J148" s="583"/>
      <c r="K148" s="583"/>
      <c r="L148" s="583"/>
    </row>
    <row r="149" spans="1:12" ht="30" customHeight="1" x14ac:dyDescent="0.2">
      <c r="A149" s="583"/>
      <c r="B149" s="583"/>
      <c r="C149" s="583"/>
      <c r="D149" s="946" t="s">
        <v>481</v>
      </c>
      <c r="E149" s="946"/>
      <c r="F149" s="947" t="s">
        <v>666</v>
      </c>
      <c r="G149" s="947"/>
      <c r="H149" s="947"/>
      <c r="I149" s="947"/>
      <c r="J149" s="583"/>
      <c r="K149" s="583"/>
      <c r="L149" s="583"/>
    </row>
    <row r="150" spans="1:12" ht="18" customHeight="1" x14ac:dyDescent="0.2">
      <c r="A150" s="200"/>
      <c r="B150" s="200"/>
      <c r="C150" s="200"/>
      <c r="D150" s="983"/>
      <c r="E150" s="983"/>
      <c r="F150" s="947"/>
      <c r="G150" s="947"/>
      <c r="H150" s="947"/>
      <c r="I150" s="947"/>
      <c r="J150" s="200"/>
      <c r="K150" s="200"/>
      <c r="L150" s="200"/>
    </row>
    <row r="151" spans="1:12" ht="18" customHeight="1" x14ac:dyDescent="0.2">
      <c r="A151" s="200"/>
      <c r="B151" s="200"/>
      <c r="C151" s="200"/>
      <c r="D151" s="983"/>
      <c r="E151" s="983"/>
      <c r="F151" s="947"/>
      <c r="G151" s="947"/>
      <c r="H151" s="947"/>
      <c r="I151" s="947"/>
      <c r="J151" s="200"/>
      <c r="K151" s="200"/>
      <c r="L151" s="200"/>
    </row>
    <row r="152" spans="1:12" x14ac:dyDescent="0.2">
      <c r="A152" s="200"/>
      <c r="B152" s="200"/>
      <c r="C152" s="976" t="s">
        <v>28</v>
      </c>
      <c r="D152" s="976"/>
      <c r="E152" s="200"/>
      <c r="F152" s="200"/>
      <c r="G152" s="200"/>
      <c r="H152" s="200"/>
      <c r="I152" s="200"/>
      <c r="J152" s="200"/>
      <c r="K152" s="200"/>
      <c r="L152" s="200"/>
    </row>
    <row r="153" spans="1:12" x14ac:dyDescent="0.2">
      <c r="A153" s="200"/>
      <c r="B153" s="200"/>
      <c r="C153" s="200"/>
      <c r="D153" s="200"/>
      <c r="E153" s="200"/>
      <c r="F153" s="200"/>
      <c r="G153" s="200"/>
      <c r="H153" s="200"/>
      <c r="I153" s="200"/>
      <c r="J153" s="200"/>
      <c r="K153" s="200"/>
      <c r="L153" s="200"/>
    </row>
    <row r="154" spans="1:12" x14ac:dyDescent="0.2">
      <c r="A154" s="200"/>
      <c r="B154" s="200"/>
      <c r="C154" s="200"/>
      <c r="D154" s="200"/>
      <c r="E154" s="200"/>
      <c r="F154" s="200"/>
      <c r="G154" s="200"/>
      <c r="H154" s="200"/>
      <c r="I154" s="200"/>
      <c r="J154" s="200"/>
      <c r="K154" s="200"/>
      <c r="L154" s="200"/>
    </row>
    <row r="155" spans="1:12" x14ac:dyDescent="0.2">
      <c r="A155" s="200"/>
      <c r="B155" s="200"/>
      <c r="C155" s="200"/>
      <c r="D155" s="200"/>
      <c r="E155" s="200"/>
      <c r="F155" s="200"/>
      <c r="G155" s="200"/>
      <c r="H155" s="200"/>
      <c r="I155" s="200"/>
      <c r="J155" s="200"/>
      <c r="K155" s="200"/>
      <c r="L155" s="200"/>
    </row>
    <row r="156" spans="1:12" x14ac:dyDescent="0.2">
      <c r="A156" s="200"/>
      <c r="B156" s="200"/>
      <c r="C156" s="200"/>
      <c r="D156" s="200"/>
      <c r="E156" s="200"/>
      <c r="F156" s="200"/>
      <c r="G156" s="200"/>
      <c r="H156" s="200"/>
      <c r="I156" s="200"/>
      <c r="J156" s="200"/>
      <c r="K156" s="200"/>
      <c r="L156" s="200"/>
    </row>
    <row r="157" spans="1:12" ht="15" thickBot="1" x14ac:dyDescent="0.25">
      <c r="A157" s="200"/>
      <c r="B157" s="200"/>
      <c r="C157" s="200"/>
      <c r="D157" s="200"/>
      <c r="E157" s="200"/>
      <c r="F157" s="200"/>
      <c r="G157" s="200"/>
      <c r="H157" s="200"/>
      <c r="I157" s="200"/>
      <c r="J157" s="200"/>
      <c r="K157" s="200"/>
      <c r="L157" s="200"/>
    </row>
    <row r="158" spans="1:12" ht="9.9499999999999993" customHeight="1" x14ac:dyDescent="0.2">
      <c r="A158" s="200"/>
      <c r="B158" s="628"/>
      <c r="C158" s="628"/>
      <c r="D158" s="628"/>
      <c r="E158" s="628"/>
      <c r="F158" s="628"/>
      <c r="G158" s="628"/>
      <c r="H158" s="628"/>
      <c r="I158" s="628"/>
      <c r="J158" s="628"/>
      <c r="K158" s="628"/>
      <c r="L158" s="200"/>
    </row>
  </sheetData>
  <mergeCells count="202">
    <mergeCell ref="D21:F21"/>
    <mergeCell ref="B158:K158"/>
    <mergeCell ref="E54:J54"/>
    <mergeCell ref="D37:F37"/>
    <mergeCell ref="D38:F38"/>
    <mergeCell ref="D39:F39"/>
    <mergeCell ref="H38:I38"/>
    <mergeCell ref="C152:D152"/>
    <mergeCell ref="H14:I14"/>
    <mergeCell ref="H15:I15"/>
    <mergeCell ref="H16:I16"/>
    <mergeCell ref="H17:I17"/>
    <mergeCell ref="H18:I18"/>
    <mergeCell ref="H19:I19"/>
    <mergeCell ref="H20:I20"/>
    <mergeCell ref="H21:I21"/>
    <mergeCell ref="H22:I22"/>
    <mergeCell ref="D140:E140"/>
    <mergeCell ref="F140:I140"/>
    <mergeCell ref="D150:E150"/>
    <mergeCell ref="F150:I150"/>
    <mergeCell ref="D151:E151"/>
    <mergeCell ref="F151:I151"/>
    <mergeCell ref="D136:E136"/>
    <mergeCell ref="D93:E93"/>
    <mergeCell ref="D94:E94"/>
    <mergeCell ref="F93:I93"/>
    <mergeCell ref="F94:I94"/>
    <mergeCell ref="D114:E114"/>
    <mergeCell ref="F114:I114"/>
    <mergeCell ref="D115:E115"/>
    <mergeCell ref="D95:E95"/>
    <mergeCell ref="F95:I95"/>
    <mergeCell ref="D96:E96"/>
    <mergeCell ref="F96:I96"/>
    <mergeCell ref="D97:E97"/>
    <mergeCell ref="F97:I97"/>
    <mergeCell ref="D99:I99"/>
    <mergeCell ref="D102:E102"/>
    <mergeCell ref="F102:I102"/>
    <mergeCell ref="D104:E104"/>
    <mergeCell ref="F104:I104"/>
    <mergeCell ref="D105:E105"/>
    <mergeCell ref="F105:I105"/>
    <mergeCell ref="D103:E103"/>
    <mergeCell ref="F103:I103"/>
    <mergeCell ref="D120:E120"/>
    <mergeCell ref="F120:I120"/>
    <mergeCell ref="D118:E118"/>
    <mergeCell ref="F118:I118"/>
    <mergeCell ref="D119:E119"/>
    <mergeCell ref="F119:I119"/>
    <mergeCell ref="D100:E100"/>
    <mergeCell ref="F100:I100"/>
    <mergeCell ref="E51:J51"/>
    <mergeCell ref="E76:J76"/>
    <mergeCell ref="E79:J79"/>
    <mergeCell ref="F92:I92"/>
    <mergeCell ref="D89:I89"/>
    <mergeCell ref="D90:E90"/>
    <mergeCell ref="C86:J86"/>
    <mergeCell ref="C87:J87"/>
    <mergeCell ref="C84:D84"/>
    <mergeCell ref="E78:J78"/>
    <mergeCell ref="E80:J80"/>
    <mergeCell ref="E81:J81"/>
    <mergeCell ref="E82:J82"/>
    <mergeCell ref="E83:J83"/>
    <mergeCell ref="F90:I90"/>
    <mergeCell ref="D92:E92"/>
    <mergeCell ref="E50:J50"/>
    <mergeCell ref="E63:J63"/>
    <mergeCell ref="E67:J67"/>
    <mergeCell ref="E72:J72"/>
    <mergeCell ref="E71:J71"/>
    <mergeCell ref="E73:J73"/>
    <mergeCell ref="E70:J70"/>
    <mergeCell ref="E49:J49"/>
    <mergeCell ref="C47:J47"/>
    <mergeCell ref="E52:J52"/>
    <mergeCell ref="E55:J55"/>
    <mergeCell ref="E57:J57"/>
    <mergeCell ref="E53:J53"/>
    <mergeCell ref="E64:J64"/>
    <mergeCell ref="E69:J69"/>
    <mergeCell ref="E61:J61"/>
    <mergeCell ref="C2:G2"/>
    <mergeCell ref="D15:F15"/>
    <mergeCell ref="D14:F14"/>
    <mergeCell ref="D17:F17"/>
    <mergeCell ref="D18:F18"/>
    <mergeCell ref="D20:F20"/>
    <mergeCell ref="C10:J10"/>
    <mergeCell ref="C11:J11"/>
    <mergeCell ref="B4:K4"/>
    <mergeCell ref="I7:K7"/>
    <mergeCell ref="I8:K8"/>
    <mergeCell ref="B6:D6"/>
    <mergeCell ref="B7:D7"/>
    <mergeCell ref="B8:D8"/>
    <mergeCell ref="H32:I32"/>
    <mergeCell ref="H33:I33"/>
    <mergeCell ref="H34:I34"/>
    <mergeCell ref="H35:I35"/>
    <mergeCell ref="H36:I36"/>
    <mergeCell ref="C46:J46"/>
    <mergeCell ref="D42:F42"/>
    <mergeCell ref="D41:F41"/>
    <mergeCell ref="D32:F32"/>
    <mergeCell ref="D33:F33"/>
    <mergeCell ref="D34:F34"/>
    <mergeCell ref="D35:F35"/>
    <mergeCell ref="D36:F36"/>
    <mergeCell ref="H40:I40"/>
    <mergeCell ref="H37:I37"/>
    <mergeCell ref="H39:I39"/>
    <mergeCell ref="H41:I41"/>
    <mergeCell ref="H42:I42"/>
    <mergeCell ref="D23:F23"/>
    <mergeCell ref="H23:I23"/>
    <mergeCell ref="H26:I26"/>
    <mergeCell ref="H25:I25"/>
    <mergeCell ref="H28:I28"/>
    <mergeCell ref="H29:I29"/>
    <mergeCell ref="H30:I30"/>
    <mergeCell ref="H31:I31"/>
    <mergeCell ref="D26:F26"/>
    <mergeCell ref="D27:F27"/>
    <mergeCell ref="D28:F28"/>
    <mergeCell ref="D29:F29"/>
    <mergeCell ref="D30:F30"/>
    <mergeCell ref="D31:F31"/>
    <mergeCell ref="H27:I27"/>
    <mergeCell ref="H24:I24"/>
    <mergeCell ref="D24:F24"/>
    <mergeCell ref="D25:F25"/>
    <mergeCell ref="D116:E116"/>
    <mergeCell ref="F116:I116"/>
    <mergeCell ref="D117:E117"/>
    <mergeCell ref="F117:I117"/>
    <mergeCell ref="D106:E106"/>
    <mergeCell ref="F106:I106"/>
    <mergeCell ref="D107:E107"/>
    <mergeCell ref="F107:I107"/>
    <mergeCell ref="D108:E108"/>
    <mergeCell ref="F108:I108"/>
    <mergeCell ref="D109:E109"/>
    <mergeCell ref="F109:I109"/>
    <mergeCell ref="D110:E110"/>
    <mergeCell ref="F110:I110"/>
    <mergeCell ref="D111:E111"/>
    <mergeCell ref="F111:I111"/>
    <mergeCell ref="D112:E112"/>
    <mergeCell ref="F112:I112"/>
    <mergeCell ref="D113:E113"/>
    <mergeCell ref="F113:I113"/>
    <mergeCell ref="F115:I115"/>
    <mergeCell ref="D125:E125"/>
    <mergeCell ref="F125:I125"/>
    <mergeCell ref="D126:E126"/>
    <mergeCell ref="F126:I126"/>
    <mergeCell ref="D122:I122"/>
    <mergeCell ref="D123:E123"/>
    <mergeCell ref="F123:I123"/>
    <mergeCell ref="D127:E127"/>
    <mergeCell ref="F127:I127"/>
    <mergeCell ref="D141:E141"/>
    <mergeCell ref="F141:I141"/>
    <mergeCell ref="D142:E142"/>
    <mergeCell ref="F142:I142"/>
    <mergeCell ref="D139:E139"/>
    <mergeCell ref="F139:I139"/>
    <mergeCell ref="F136:I136"/>
    <mergeCell ref="D137:E137"/>
    <mergeCell ref="F137:I137"/>
    <mergeCell ref="D138:E138"/>
    <mergeCell ref="F138:I138"/>
    <mergeCell ref="D133:E133"/>
    <mergeCell ref="F133:I133"/>
    <mergeCell ref="D134:E134"/>
    <mergeCell ref="F134:I134"/>
    <mergeCell ref="D135:E135"/>
    <mergeCell ref="F135:I135"/>
    <mergeCell ref="D129:I129"/>
    <mergeCell ref="D130:E130"/>
    <mergeCell ref="F130:I130"/>
    <mergeCell ref="D132:E132"/>
    <mergeCell ref="F132:I132"/>
    <mergeCell ref="D149:E149"/>
    <mergeCell ref="F149:I149"/>
    <mergeCell ref="D148:E148"/>
    <mergeCell ref="F148:I148"/>
    <mergeCell ref="D143:E143"/>
    <mergeCell ref="F143:I143"/>
    <mergeCell ref="D144:E144"/>
    <mergeCell ref="F144:I144"/>
    <mergeCell ref="D145:E145"/>
    <mergeCell ref="F145:I145"/>
    <mergeCell ref="D146:E146"/>
    <mergeCell ref="F146:I146"/>
    <mergeCell ref="D147:E147"/>
    <mergeCell ref="F147:I147"/>
  </mergeCells>
  <hyperlinks>
    <hyperlink ref="B6:D6" location="PLS!A1" display="Capa"/>
    <hyperlink ref="B7:D7" location="INDICE!A1" display="Índice"/>
    <hyperlink ref="B8:D8" location="LIGA!A1" display="Ligações"/>
    <hyperlink ref="C84" location="FTEC!A1" display="Topo"/>
    <hyperlink ref="C152" location="FTEC!A1" display="Topo"/>
    <hyperlink ref="I7:K7" location="FTEC!A46" display="Lista de Siglas e Acrónimos"/>
    <hyperlink ref="I8:K8" location="FTEC!A86" display="Meta Informação"/>
  </hyperlinks>
  <pageMargins left="0.39370078740157483" right="0.19685039370078741" top="0.78740157480314965" bottom="0.39370078740157483" header="0.31496062992125984" footer="0.31496062992125984"/>
  <pageSetup paperSize="9" scale="66" orientation="portrait" r:id="rId1"/>
  <rowBreaks count="2" manualBreakCount="2">
    <brk id="84" max="16383" man="1"/>
    <brk id="12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4"/>
  <dimension ref="A1:DQ466"/>
  <sheetViews>
    <sheetView workbookViewId="0"/>
  </sheetViews>
  <sheetFormatPr defaultRowHeight="12.75" x14ac:dyDescent="0.2"/>
  <cols>
    <col min="1" max="1" width="57.85546875" style="8" customWidth="1"/>
    <col min="2" max="3" width="12.7109375" style="8" customWidth="1"/>
    <col min="4" max="4" width="14.140625" style="8" customWidth="1"/>
    <col min="5" max="5" width="12.7109375" style="8" customWidth="1"/>
    <col min="6" max="6" width="15.85546875" style="8" customWidth="1"/>
    <col min="7" max="7" width="12.7109375" style="8" customWidth="1"/>
    <col min="8" max="8" width="14.42578125" style="8" customWidth="1"/>
    <col min="9" max="9" width="12.42578125" style="8" customWidth="1"/>
    <col min="10" max="10" width="12.85546875" style="8" bestFit="1" customWidth="1"/>
    <col min="11" max="11" width="12.7109375" style="8" bestFit="1" customWidth="1"/>
    <col min="12" max="12" width="11.140625" style="8" customWidth="1"/>
    <col min="13" max="14" width="12.7109375" style="8" bestFit="1" customWidth="1"/>
    <col min="15" max="15" width="11" style="8" customWidth="1"/>
    <col min="16" max="20" width="13.42578125" style="8" bestFit="1" customWidth="1"/>
    <col min="21" max="21" width="9.140625" style="8" customWidth="1"/>
    <col min="22" max="24" width="13.42578125" style="8" bestFit="1" customWidth="1"/>
    <col min="25" max="25" width="12.28515625" style="8" customWidth="1"/>
    <col min="26" max="28" width="13.42578125" style="8" bestFit="1" customWidth="1"/>
    <col min="29" max="40" width="14.42578125" style="8" bestFit="1" customWidth="1"/>
    <col min="41" max="46" width="13.42578125" style="8" bestFit="1" customWidth="1"/>
    <col min="47" max="49" width="12.7109375" style="8" bestFit="1" customWidth="1"/>
    <col min="50" max="67" width="13.85546875" style="8" bestFit="1" customWidth="1"/>
    <col min="68" max="73" width="12.7109375" style="8" bestFit="1" customWidth="1"/>
    <col min="74" max="82" width="13.42578125" style="8" bestFit="1" customWidth="1"/>
    <col min="83" max="84" width="12.7109375" style="8" bestFit="1" customWidth="1"/>
    <col min="85" max="101" width="13.85546875" style="8" bestFit="1" customWidth="1"/>
    <col min="102" max="103" width="12.7109375" style="8" bestFit="1" customWidth="1"/>
    <col min="104" max="115" width="11.5703125" style="8" bestFit="1" customWidth="1"/>
    <col min="116" max="16384" width="9.140625" style="8"/>
  </cols>
  <sheetData>
    <row r="1" spans="1:13" ht="15" x14ac:dyDescent="0.2">
      <c r="A1" s="607" t="s">
        <v>526</v>
      </c>
      <c r="B1" s="8" t="str">
        <f>CONCATENATE(A1," - ",A3)</f>
        <v>Perfil Local de Saúde 2014 - ULS Norte Alentejano</v>
      </c>
    </row>
    <row r="2" spans="1:13" ht="15.75" x14ac:dyDescent="0.25">
      <c r="A2" s="409" t="s">
        <v>697</v>
      </c>
      <c r="B2" s="410">
        <v>14</v>
      </c>
      <c r="C2" s="8" t="str">
        <f>RIGHT(B2,1)</f>
        <v>4</v>
      </c>
      <c r="D2" s="8" t="s">
        <v>282</v>
      </c>
      <c r="E2" s="8" t="str">
        <f>UPPER(A2)</f>
        <v>ARS ALENTEJO</v>
      </c>
      <c r="F2" s="8" t="str">
        <f>CONCATENATE(D2," ",E2)</f>
        <v>NA ARS ALENTEJO</v>
      </c>
      <c r="G2" s="8">
        <f>IF(OR(B2=11,B2=15),1,2)</f>
        <v>2</v>
      </c>
      <c r="H2" s="8" t="s">
        <v>549</v>
      </c>
      <c r="I2" s="8" t="str">
        <f>CONCATENATE(H2," ",E2)</f>
        <v>DA ARS ALENTEJO</v>
      </c>
    </row>
    <row r="3" spans="1:13" x14ac:dyDescent="0.2">
      <c r="A3" s="8" t="s">
        <v>698</v>
      </c>
      <c r="B3" s="13">
        <v>402</v>
      </c>
      <c r="C3" s="8" t="str">
        <f>IF(OR(B3=122,B3=123,B3=124,B3=209,B3=402,B3=403,B3=404),"NA","NO")</f>
        <v>NA</v>
      </c>
      <c r="D3" s="8" t="str">
        <f>UPPER(A3)</f>
        <v>ULS NORTE ALENTEJANO</v>
      </c>
      <c r="E3" s="8" t="str">
        <f>CONCATENATE(C3," ",D3)</f>
        <v>NA ULS NORTE ALENTEJANO</v>
      </c>
      <c r="F3" s="8" t="str">
        <f>CONCATENATE(UPPER(C4)," ",D3)</f>
        <v>DA ULS NORTE ALENTEJANO</v>
      </c>
      <c r="G3" s="175"/>
      <c r="H3" s="8" t="str">
        <f>"Este Perfil Local de Saúde proporciona-lhe um olhar rápido mas integrador, sobre a saúde da população da área geográfica de influência " &amp; C4 &amp; D4 &amp; E4 &amp; ". Conjuntamente com outra informação adicional relevante, a obter ou já existente, este Perfil Local de Saúde foi construído para apoiar a tomada decisão e a intervenção, tendo em vista a melhoria da saúde ao nível " &amp; F4 &amp; " " &amp; G4 &amp; "."</f>
        <v>Este Perfil Local de Saúde proporciona-lhe um olhar rápido mas integrador, sobre a saúde da população da área geográfica de influência da Unidade Local de Saúde (ULS) Norte Alentejano. Conjuntamente com outra informação adicional relevante, a obter ou já existente, este Perfil Local de Saúde foi construído para apoiar a tomada decisão e a intervenção, tendo em vista a melhoria da saúde ao nível desta ULS.</v>
      </c>
    </row>
    <row r="4" spans="1:13" x14ac:dyDescent="0.2">
      <c r="C4" s="8" t="str">
        <f>IF(OR(B3=122,B3=123,B3=124,B3=209,B3=402,B3=403,B3=404),"da","do")</f>
        <v>da</v>
      </c>
      <c r="D4" s="17" t="str">
        <f>IF(C4="da"," Unidade Local de Saúde (ULS) "," Agrupamento de Centros de Saúde (ACeS) ")</f>
        <v xml:space="preserve"> Unidade Local de Saúde (ULS) </v>
      </c>
      <c r="E4" s="8" t="str">
        <f>IF(C4="da",RIGHT(A3,LEN(A3)-4),RIGHT(A3,LEN(A3)-5))</f>
        <v>Norte Alentejano</v>
      </c>
      <c r="F4" s="8" t="str">
        <f>IF(C4="da","desta","deste")</f>
        <v>desta</v>
      </c>
      <c r="G4" s="8" t="str">
        <f>IF(C4="da","ULS","ACeS")</f>
        <v>ULS</v>
      </c>
    </row>
    <row r="5" spans="1:13" x14ac:dyDescent="0.2">
      <c r="A5" s="226" t="str">
        <f>INDICE!C11</f>
        <v>QUEM SOMOS?</v>
      </c>
      <c r="B5" s="261">
        <v>1</v>
      </c>
      <c r="C5" s="261" t="s">
        <v>698</v>
      </c>
      <c r="D5" s="261"/>
    </row>
    <row r="6" spans="1:13" x14ac:dyDescent="0.2">
      <c r="B6" s="261"/>
      <c r="C6" s="261" t="str">
        <f>CONCATENATE(C3," ",UPPER(C5))</f>
        <v>NA ULS NORTE ALENTEJANO</v>
      </c>
      <c r="D6" s="261" t="str">
        <f>CONCATENATE(C3," ",UPPER(D5))</f>
        <v xml:space="preserve">NA </v>
      </c>
    </row>
    <row r="7" spans="1:13" x14ac:dyDescent="0.2">
      <c r="A7" s="69" t="s">
        <v>283</v>
      </c>
    </row>
    <row r="8" spans="1:13" x14ac:dyDescent="0.2">
      <c r="A8" s="8" t="s">
        <v>8</v>
      </c>
      <c r="B8" s="8" t="s">
        <v>154</v>
      </c>
      <c r="C8" s="8" t="s">
        <v>156</v>
      </c>
      <c r="D8" s="8" t="s">
        <v>155</v>
      </c>
      <c r="E8" s="8" t="s">
        <v>157</v>
      </c>
      <c r="F8" s="8" t="s">
        <v>158</v>
      </c>
      <c r="G8" s="8" t="s">
        <v>159</v>
      </c>
      <c r="H8" s="8" t="s">
        <v>160</v>
      </c>
      <c r="I8" s="8" t="s">
        <v>162</v>
      </c>
      <c r="J8" s="8" t="s">
        <v>163</v>
      </c>
      <c r="K8" s="8" t="s">
        <v>161</v>
      </c>
      <c r="L8" s="8" t="s">
        <v>165</v>
      </c>
      <c r="M8" s="8" t="s">
        <v>164</v>
      </c>
    </row>
    <row r="9" spans="1:13" x14ac:dyDescent="0.2">
      <c r="A9" s="8" t="s">
        <v>16</v>
      </c>
      <c r="B9" s="8">
        <v>9976649</v>
      </c>
      <c r="C9" s="8">
        <v>4750790</v>
      </c>
      <c r="D9" s="8">
        <v>5225859</v>
      </c>
      <c r="E9" s="8">
        <v>1464380</v>
      </c>
      <c r="F9" s="8">
        <v>749729</v>
      </c>
      <c r="G9" s="8">
        <v>714651</v>
      </c>
      <c r="H9" s="8">
        <v>6550263</v>
      </c>
      <c r="I9" s="8">
        <v>3186183</v>
      </c>
      <c r="J9" s="8">
        <v>3364080</v>
      </c>
      <c r="K9" s="8">
        <v>1962006</v>
      </c>
      <c r="L9" s="8">
        <v>814878</v>
      </c>
      <c r="M9" s="8">
        <v>1147128</v>
      </c>
    </row>
    <row r="10" spans="1:13" x14ac:dyDescent="0.2">
      <c r="A10" s="8" t="str">
        <f>A2</f>
        <v>ARS Alentejo</v>
      </c>
      <c r="B10" s="410">
        <v>501747</v>
      </c>
      <c r="C10" s="410">
        <v>243365</v>
      </c>
      <c r="D10" s="410">
        <v>258382</v>
      </c>
      <c r="E10" s="410">
        <v>65134</v>
      </c>
      <c r="F10" s="410">
        <v>33450</v>
      </c>
      <c r="G10" s="410">
        <v>31684</v>
      </c>
      <c r="H10" s="410">
        <v>312330</v>
      </c>
      <c r="I10" s="410">
        <v>157616</v>
      </c>
      <c r="J10" s="410">
        <v>154714</v>
      </c>
      <c r="K10" s="410">
        <v>124283</v>
      </c>
      <c r="L10" s="410">
        <v>52299</v>
      </c>
      <c r="M10" s="410">
        <v>71984</v>
      </c>
    </row>
    <row r="11" spans="1:13" x14ac:dyDescent="0.2">
      <c r="A11" s="8" t="str">
        <f>A3</f>
        <v>ULS Norte Alentejano</v>
      </c>
      <c r="B11" s="13">
        <v>115663</v>
      </c>
      <c r="C11" s="13">
        <v>55340</v>
      </c>
      <c r="D11" s="13">
        <v>60323</v>
      </c>
      <c r="E11" s="13">
        <v>14532</v>
      </c>
      <c r="F11" s="13">
        <v>7364</v>
      </c>
      <c r="G11" s="13">
        <v>7168</v>
      </c>
      <c r="H11" s="13">
        <v>70463</v>
      </c>
      <c r="I11" s="13">
        <v>35071</v>
      </c>
      <c r="J11" s="13">
        <v>35392</v>
      </c>
      <c r="K11" s="13">
        <v>30668</v>
      </c>
      <c r="L11" s="13">
        <v>12905</v>
      </c>
      <c r="M11" s="13">
        <v>17763</v>
      </c>
    </row>
    <row r="13" spans="1:13" x14ac:dyDescent="0.2">
      <c r="A13" s="69" t="s">
        <v>167</v>
      </c>
    </row>
    <row r="14" spans="1:13" x14ac:dyDescent="0.2">
      <c r="A14" s="8" t="s">
        <v>8</v>
      </c>
      <c r="B14" s="8">
        <v>1991</v>
      </c>
      <c r="C14" s="8">
        <v>2001</v>
      </c>
      <c r="D14" s="8">
        <v>2011</v>
      </c>
      <c r="E14" s="70"/>
      <c r="F14" s="70"/>
      <c r="G14" s="70"/>
      <c r="H14" s="70"/>
      <c r="I14" s="70"/>
      <c r="J14" s="70"/>
      <c r="K14" s="70"/>
      <c r="L14" s="70"/>
      <c r="M14" s="70"/>
    </row>
    <row r="15" spans="1:13" x14ac:dyDescent="0.2">
      <c r="A15" s="8" t="s">
        <v>16</v>
      </c>
      <c r="B15" s="8">
        <v>9375926</v>
      </c>
      <c r="C15" s="8">
        <v>9869343</v>
      </c>
      <c r="D15" s="8">
        <v>10047621</v>
      </c>
      <c r="E15" s="70"/>
      <c r="F15" s="70"/>
      <c r="G15" s="70"/>
      <c r="H15" s="70"/>
      <c r="I15" s="70"/>
      <c r="J15" s="70"/>
      <c r="K15" s="70"/>
      <c r="L15" s="70"/>
      <c r="M15" s="70"/>
    </row>
    <row r="16" spans="1:13" x14ac:dyDescent="0.2">
      <c r="A16" s="8" t="str">
        <f>A2</f>
        <v>ARS Alentejo</v>
      </c>
      <c r="B16" s="410">
        <v>549362</v>
      </c>
      <c r="C16" s="410">
        <v>535753</v>
      </c>
      <c r="D16" s="410">
        <v>509849</v>
      </c>
      <c r="E16" s="70"/>
      <c r="F16" s="70"/>
      <c r="G16" s="70"/>
      <c r="H16" s="70"/>
      <c r="I16" s="70"/>
      <c r="J16" s="70"/>
      <c r="K16" s="70"/>
      <c r="L16" s="70"/>
      <c r="M16" s="70"/>
    </row>
    <row r="17" spans="1:17" x14ac:dyDescent="0.2">
      <c r="A17" s="8" t="str">
        <f>A3</f>
        <v>ULS Norte Alentejano</v>
      </c>
      <c r="B17" s="13">
        <v>134169</v>
      </c>
      <c r="C17" s="13">
        <v>127018</v>
      </c>
      <c r="D17" s="13">
        <v>118506</v>
      </c>
      <c r="E17" s="70"/>
      <c r="F17" s="70"/>
      <c r="G17" s="70"/>
      <c r="H17" s="70"/>
      <c r="I17" s="70"/>
      <c r="J17" s="70"/>
      <c r="K17" s="70"/>
      <c r="L17" s="70"/>
      <c r="M17" s="70"/>
    </row>
    <row r="19" spans="1:17" x14ac:dyDescent="0.2">
      <c r="A19" s="69" t="s">
        <v>126</v>
      </c>
    </row>
    <row r="20" spans="1:17" x14ac:dyDescent="0.2">
      <c r="B20" s="985" t="str">
        <f>A3</f>
        <v>ULS Norte Alentejano</v>
      </c>
      <c r="C20" s="985"/>
      <c r="D20" s="985"/>
      <c r="E20" s="985"/>
      <c r="F20" s="985" t="str">
        <f>A2</f>
        <v>ARS Alentejo</v>
      </c>
      <c r="G20" s="985"/>
      <c r="H20" s="984" t="str">
        <f>A3</f>
        <v>ULS Norte Alentejano</v>
      </c>
      <c r="I20" s="984"/>
      <c r="J20" s="984"/>
      <c r="K20" s="984"/>
      <c r="L20" s="984" t="str">
        <f>A2</f>
        <v>ARS Alentejo</v>
      </c>
      <c r="M20" s="984"/>
      <c r="N20" s="984" t="str">
        <f>H20</f>
        <v>ULS Norte Alentejano</v>
      </c>
      <c r="O20" s="984"/>
      <c r="P20" s="984" t="str">
        <f>L20</f>
        <v>ARS Alentejo</v>
      </c>
      <c r="Q20" s="984"/>
    </row>
    <row r="21" spans="1:17" x14ac:dyDescent="0.2">
      <c r="B21" s="985">
        <v>1991</v>
      </c>
      <c r="C21" s="985"/>
      <c r="D21" s="985">
        <v>2012</v>
      </c>
      <c r="E21" s="985"/>
      <c r="F21" s="985">
        <v>2012</v>
      </c>
      <c r="G21" s="985"/>
      <c r="H21" s="984">
        <v>1991</v>
      </c>
      <c r="I21" s="984"/>
      <c r="J21" s="984">
        <v>2012</v>
      </c>
      <c r="K21" s="984"/>
      <c r="L21" s="984">
        <v>2012</v>
      </c>
      <c r="M21" s="984"/>
      <c r="N21" s="12"/>
      <c r="O21" s="12"/>
      <c r="P21" s="12"/>
      <c r="Q21" s="12"/>
    </row>
    <row r="22" spans="1:17" x14ac:dyDescent="0.2">
      <c r="B22" s="17" t="s">
        <v>146</v>
      </c>
      <c r="C22" s="17" t="s">
        <v>147</v>
      </c>
      <c r="D22" s="17" t="s">
        <v>62</v>
      </c>
      <c r="E22" s="17" t="s">
        <v>63</v>
      </c>
      <c r="F22" s="17" t="s">
        <v>62</v>
      </c>
      <c r="G22" s="17" t="s">
        <v>63</v>
      </c>
      <c r="H22" s="71" t="str">
        <f>CONCATENATE("Homens (",H21,")")</f>
        <v>Homens (1991)</v>
      </c>
      <c r="I22" s="71" t="str">
        <f>CONCATENATE("Mulheres (",H21,")")</f>
        <v>Mulheres (1991)</v>
      </c>
      <c r="J22" s="71" t="str">
        <f>CONCATENATE("Homens (",J21,")")</f>
        <v>Homens (2012)</v>
      </c>
      <c r="K22" s="71" t="str">
        <f>CONCATENATE("Mulheres (",J21,")")</f>
        <v>Mulheres (2012)</v>
      </c>
      <c r="L22" s="71" t="s">
        <v>62</v>
      </c>
      <c r="M22" s="71" t="s">
        <v>63</v>
      </c>
      <c r="N22" s="71" t="str">
        <f>CONCATENATE("Homens (",N20,")")</f>
        <v>Homens (ULS Norte Alentejano)</v>
      </c>
      <c r="O22" s="71" t="str">
        <f>CONCATENATE("Mulheres (",N20,")")</f>
        <v>Mulheres (ULS Norte Alentejano)</v>
      </c>
      <c r="P22" s="71" t="str">
        <f>CONCATENATE("Homens (",P20,")")</f>
        <v>Homens (ARS Alentejo)</v>
      </c>
      <c r="Q22" s="71" t="str">
        <f>CONCATENATE("Mulheres (",P20,")")</f>
        <v>Mulheres (ARS Alentejo)</v>
      </c>
    </row>
    <row r="23" spans="1:17" x14ac:dyDescent="0.2">
      <c r="A23" s="8" t="s">
        <v>148</v>
      </c>
      <c r="B23" s="13">
        <v>3078</v>
      </c>
      <c r="C23" s="13">
        <v>2755</v>
      </c>
      <c r="D23" s="13">
        <v>2190</v>
      </c>
      <c r="E23" s="13">
        <v>2110</v>
      </c>
      <c r="F23" s="410">
        <v>10344</v>
      </c>
      <c r="G23" s="410">
        <v>9826</v>
      </c>
      <c r="H23" s="12">
        <f>B23*-1</f>
        <v>-3078</v>
      </c>
      <c r="I23" s="12">
        <f>C23</f>
        <v>2755</v>
      </c>
      <c r="J23" s="12">
        <f>D23*-1</f>
        <v>-2190</v>
      </c>
      <c r="K23" s="12">
        <f>E23</f>
        <v>2110</v>
      </c>
      <c r="L23" s="12">
        <f>F23*-1</f>
        <v>-10344</v>
      </c>
      <c r="M23" s="12">
        <f>G23</f>
        <v>9826</v>
      </c>
      <c r="N23" s="14">
        <f>J23/$J$41*-100</f>
        <v>-3.9573545355981206</v>
      </c>
      <c r="O23" s="14">
        <f>K23/$K$41*100</f>
        <v>3.4978366460554016</v>
      </c>
      <c r="P23" s="12">
        <f>L23/$L$41*-100</f>
        <v>-4.2504057691122386</v>
      </c>
      <c r="Q23" s="12">
        <f>M23/$M$41*100</f>
        <v>3.8028964865973638</v>
      </c>
    </row>
    <row r="24" spans="1:17" x14ac:dyDescent="0.2">
      <c r="A24" s="18" t="s">
        <v>150</v>
      </c>
      <c r="B24" s="13">
        <v>3678</v>
      </c>
      <c r="C24" s="13">
        <v>3507</v>
      </c>
      <c r="D24" s="13">
        <v>2402</v>
      </c>
      <c r="E24" s="13">
        <v>2297</v>
      </c>
      <c r="F24" s="410">
        <v>10943</v>
      </c>
      <c r="G24" s="410">
        <v>10524</v>
      </c>
      <c r="H24" s="12">
        <f t="shared" ref="H24:H41" si="0">B24*-1</f>
        <v>-3678</v>
      </c>
      <c r="I24" s="12">
        <f t="shared" ref="I24:I41" si="1">C24</f>
        <v>3507</v>
      </c>
      <c r="J24" s="12">
        <f t="shared" ref="J24:J41" si="2">D24*-1</f>
        <v>-2402</v>
      </c>
      <c r="K24" s="12">
        <f t="shared" ref="K24:K41" si="3">E24</f>
        <v>2297</v>
      </c>
      <c r="L24" s="12">
        <f t="shared" ref="L24:L41" si="4">F24*-1</f>
        <v>-10943</v>
      </c>
      <c r="M24" s="12">
        <f t="shared" ref="M24:M41" si="5">G24</f>
        <v>10524</v>
      </c>
      <c r="N24" s="14">
        <f>J24/$J$41*-100</f>
        <v>-4.3404409107336468</v>
      </c>
      <c r="O24" s="14">
        <f>K24/$K$41*100</f>
        <v>3.8078344909901696</v>
      </c>
      <c r="P24" s="12">
        <f t="shared" ref="P24:P41" si="6">L24/$L$41*-100</f>
        <v>-4.4965381217512794</v>
      </c>
      <c r="Q24" s="12">
        <f t="shared" ref="Q24:Q41" si="7">M24/$M$41*100</f>
        <v>4.0730391435935935</v>
      </c>
    </row>
    <row r="25" spans="1:17" x14ac:dyDescent="0.2">
      <c r="A25" s="18" t="s">
        <v>149</v>
      </c>
      <c r="B25" s="13">
        <v>4196</v>
      </c>
      <c r="C25" s="13">
        <v>4031</v>
      </c>
      <c r="D25" s="13">
        <v>2772</v>
      </c>
      <c r="E25" s="13">
        <v>2761</v>
      </c>
      <c r="F25" s="410">
        <v>12163</v>
      </c>
      <c r="G25" s="410">
        <v>11334</v>
      </c>
      <c r="H25" s="12">
        <f t="shared" si="0"/>
        <v>-4196</v>
      </c>
      <c r="I25" s="12">
        <f t="shared" si="1"/>
        <v>4031</v>
      </c>
      <c r="J25" s="12">
        <f t="shared" si="2"/>
        <v>-2772</v>
      </c>
      <c r="K25" s="12">
        <f t="shared" si="3"/>
        <v>2761</v>
      </c>
      <c r="L25" s="12">
        <f t="shared" si="4"/>
        <v>-12163</v>
      </c>
      <c r="M25" s="12">
        <f t="shared" si="5"/>
        <v>11334</v>
      </c>
      <c r="N25" s="14">
        <f>J25/$J$41*-100</f>
        <v>-5.009035056017348</v>
      </c>
      <c r="O25" s="14">
        <f>K25/$K$41*100</f>
        <v>4.5770270046251023</v>
      </c>
      <c r="P25" s="12">
        <f t="shared" si="6"/>
        <v>-4.9978427464918953</v>
      </c>
      <c r="Q25" s="12">
        <f t="shared" si="7"/>
        <v>4.3865284733456669</v>
      </c>
    </row>
    <row r="26" spans="1:17" x14ac:dyDescent="0.2">
      <c r="A26" s="8" t="s">
        <v>131</v>
      </c>
      <c r="B26" s="13">
        <v>4697</v>
      </c>
      <c r="C26" s="13">
        <v>4526</v>
      </c>
      <c r="D26" s="13">
        <v>2825</v>
      </c>
      <c r="E26" s="13">
        <v>2835</v>
      </c>
      <c r="F26" s="410">
        <v>12058</v>
      </c>
      <c r="G26" s="410">
        <v>11505</v>
      </c>
      <c r="H26" s="12">
        <f t="shared" si="0"/>
        <v>-4697</v>
      </c>
      <c r="I26" s="12">
        <f t="shared" si="1"/>
        <v>4526</v>
      </c>
      <c r="J26" s="12">
        <f t="shared" si="2"/>
        <v>-2825</v>
      </c>
      <c r="K26" s="12">
        <f t="shared" si="3"/>
        <v>2835</v>
      </c>
      <c r="L26" s="12">
        <f t="shared" si="4"/>
        <v>-12058</v>
      </c>
      <c r="M26" s="12">
        <f t="shared" si="5"/>
        <v>11505</v>
      </c>
      <c r="N26" s="14">
        <f t="shared" ref="N26:N41" si="8">J26/$J$41*-100</f>
        <v>-5.1048066498012288</v>
      </c>
      <c r="O26" s="14">
        <f>K26/$K$41*100</f>
        <v>4.6996999486099833</v>
      </c>
      <c r="P26" s="12">
        <f t="shared" si="6"/>
        <v>-4.9546976763297925</v>
      </c>
      <c r="Q26" s="12">
        <f t="shared" si="7"/>
        <v>4.4527095540711041</v>
      </c>
    </row>
    <row r="27" spans="1:17" x14ac:dyDescent="0.2">
      <c r="A27" s="8" t="s">
        <v>132</v>
      </c>
      <c r="B27" s="13">
        <v>4400</v>
      </c>
      <c r="C27" s="13">
        <v>4193</v>
      </c>
      <c r="D27" s="13">
        <v>3042</v>
      </c>
      <c r="E27" s="13">
        <v>2753</v>
      </c>
      <c r="F27" s="410">
        <v>13295</v>
      </c>
      <c r="G27" s="410">
        <v>12422</v>
      </c>
      <c r="H27" s="12">
        <f t="shared" si="0"/>
        <v>-4400</v>
      </c>
      <c r="I27" s="12">
        <f t="shared" si="1"/>
        <v>4193</v>
      </c>
      <c r="J27" s="12">
        <f t="shared" si="2"/>
        <v>-3042</v>
      </c>
      <c r="K27" s="12">
        <f t="shared" si="3"/>
        <v>2753</v>
      </c>
      <c r="L27" s="12">
        <f t="shared" si="4"/>
        <v>-13295</v>
      </c>
      <c r="M27" s="12">
        <f t="shared" si="5"/>
        <v>12422</v>
      </c>
      <c r="N27" s="14">
        <f t="shared" si="8"/>
        <v>-5.4969280809541017</v>
      </c>
      <c r="O27" s="14">
        <f t="shared" ref="O27:O41" si="9">K27/$K$41*100</f>
        <v>4.5637650647348442</v>
      </c>
      <c r="P27" s="12">
        <f t="shared" si="6"/>
        <v>-5.4629876933823676</v>
      </c>
      <c r="Q27" s="12">
        <f t="shared" si="7"/>
        <v>4.8076104372595614</v>
      </c>
    </row>
    <row r="28" spans="1:17" x14ac:dyDescent="0.2">
      <c r="A28" s="8" t="s">
        <v>133</v>
      </c>
      <c r="B28" s="13">
        <v>4152</v>
      </c>
      <c r="C28" s="13">
        <v>3976</v>
      </c>
      <c r="D28" s="13">
        <v>3103</v>
      </c>
      <c r="E28" s="13">
        <v>2920</v>
      </c>
      <c r="F28" s="410">
        <v>14041</v>
      </c>
      <c r="G28" s="410">
        <v>13121</v>
      </c>
      <c r="H28" s="12">
        <f t="shared" si="0"/>
        <v>-4152</v>
      </c>
      <c r="I28" s="12">
        <f t="shared" si="1"/>
        <v>3976</v>
      </c>
      <c r="J28" s="12">
        <f t="shared" si="2"/>
        <v>-3103</v>
      </c>
      <c r="K28" s="12">
        <f t="shared" si="3"/>
        <v>2920</v>
      </c>
      <c r="L28" s="12">
        <f t="shared" si="4"/>
        <v>-14041</v>
      </c>
      <c r="M28" s="12">
        <f t="shared" si="5"/>
        <v>13121</v>
      </c>
      <c r="N28" s="14">
        <f t="shared" si="8"/>
        <v>-5.6071557643657393</v>
      </c>
      <c r="O28" s="14">
        <f t="shared" si="9"/>
        <v>4.8406080599439685</v>
      </c>
      <c r="P28" s="12">
        <f t="shared" si="6"/>
        <v>-5.7695231442483514</v>
      </c>
      <c r="Q28" s="12">
        <f t="shared" si="7"/>
        <v>5.0781401181196832</v>
      </c>
    </row>
    <row r="29" spans="1:17" x14ac:dyDescent="0.2">
      <c r="A29" s="8" t="s">
        <v>134</v>
      </c>
      <c r="B29" s="13">
        <v>4153</v>
      </c>
      <c r="C29" s="13">
        <v>4177</v>
      </c>
      <c r="D29" s="13">
        <v>3385</v>
      </c>
      <c r="E29" s="13">
        <v>3469</v>
      </c>
      <c r="F29" s="410">
        <v>15747</v>
      </c>
      <c r="G29" s="410">
        <v>15388</v>
      </c>
      <c r="H29" s="12">
        <f t="shared" si="0"/>
        <v>-4153</v>
      </c>
      <c r="I29" s="12">
        <f t="shared" si="1"/>
        <v>4177</v>
      </c>
      <c r="J29" s="12">
        <f t="shared" si="2"/>
        <v>-3385</v>
      </c>
      <c r="K29" s="12">
        <f t="shared" si="3"/>
        <v>3469</v>
      </c>
      <c r="L29" s="12">
        <f t="shared" si="4"/>
        <v>-15747</v>
      </c>
      <c r="M29" s="12">
        <f t="shared" si="5"/>
        <v>15388</v>
      </c>
      <c r="N29" s="14">
        <f t="shared" si="8"/>
        <v>-6.1167329237441272</v>
      </c>
      <c r="O29" s="14">
        <f t="shared" si="9"/>
        <v>5.7507086849128859</v>
      </c>
      <c r="P29" s="12">
        <f t="shared" si="6"/>
        <v>-6.4705278080249826</v>
      </c>
      <c r="Q29" s="12">
        <f t="shared" si="7"/>
        <v>5.9555232175615949</v>
      </c>
    </row>
    <row r="30" spans="1:17" x14ac:dyDescent="0.2">
      <c r="A30" s="8" t="s">
        <v>135</v>
      </c>
      <c r="B30" s="13">
        <v>3862</v>
      </c>
      <c r="C30" s="13">
        <v>3770</v>
      </c>
      <c r="D30" s="13">
        <v>4021</v>
      </c>
      <c r="E30" s="13">
        <v>4118</v>
      </c>
      <c r="F30" s="410">
        <v>18110</v>
      </c>
      <c r="G30" s="410">
        <v>17940</v>
      </c>
      <c r="H30" s="12">
        <f t="shared" si="0"/>
        <v>-3862</v>
      </c>
      <c r="I30" s="12">
        <f t="shared" si="1"/>
        <v>3770</v>
      </c>
      <c r="J30" s="12">
        <f t="shared" si="2"/>
        <v>-4021</v>
      </c>
      <c r="K30" s="12">
        <f t="shared" si="3"/>
        <v>4118</v>
      </c>
      <c r="L30" s="12">
        <f t="shared" si="4"/>
        <v>-18110</v>
      </c>
      <c r="M30" s="12">
        <f t="shared" si="5"/>
        <v>17940</v>
      </c>
      <c r="N30" s="14">
        <f t="shared" si="8"/>
        <v>-7.2659920491507046</v>
      </c>
      <c r="O30" s="14">
        <f t="shared" si="9"/>
        <v>6.8265835585100216</v>
      </c>
      <c r="P30" s="12">
        <f t="shared" si="6"/>
        <v>-7.4414973393873405</v>
      </c>
      <c r="Q30" s="12">
        <f t="shared" si="7"/>
        <v>6.9432081182125698</v>
      </c>
    </row>
    <row r="31" spans="1:17" x14ac:dyDescent="0.2">
      <c r="A31" s="8" t="s">
        <v>136</v>
      </c>
      <c r="B31" s="13">
        <v>3531</v>
      </c>
      <c r="C31" s="13">
        <v>3683</v>
      </c>
      <c r="D31" s="13">
        <v>3837</v>
      </c>
      <c r="E31" s="13">
        <v>3844</v>
      </c>
      <c r="F31" s="410">
        <v>17201</v>
      </c>
      <c r="G31" s="410">
        <v>16590</v>
      </c>
      <c r="H31" s="12">
        <f t="shared" si="0"/>
        <v>-3531</v>
      </c>
      <c r="I31" s="12">
        <f t="shared" si="1"/>
        <v>3683</v>
      </c>
      <c r="J31" s="12">
        <f t="shared" si="2"/>
        <v>-3837</v>
      </c>
      <c r="K31" s="12">
        <f t="shared" si="3"/>
        <v>3844</v>
      </c>
      <c r="L31" s="12">
        <f t="shared" si="4"/>
        <v>-17201</v>
      </c>
      <c r="M31" s="12">
        <f t="shared" si="5"/>
        <v>16590</v>
      </c>
      <c r="N31" s="14">
        <f t="shared" si="8"/>
        <v>-6.9335019877123232</v>
      </c>
      <c r="O31" s="14">
        <f t="shared" si="9"/>
        <v>6.3723621172687039</v>
      </c>
      <c r="P31" s="12">
        <f t="shared" si="6"/>
        <v>-7.0679843034125698</v>
      </c>
      <c r="Q31" s="12">
        <f t="shared" si="7"/>
        <v>6.4207259019591154</v>
      </c>
    </row>
    <row r="32" spans="1:17" x14ac:dyDescent="0.2">
      <c r="A32" s="8" t="s">
        <v>137</v>
      </c>
      <c r="B32" s="13">
        <v>3308</v>
      </c>
      <c r="C32" s="13">
        <v>3676</v>
      </c>
      <c r="D32" s="13">
        <v>3931</v>
      </c>
      <c r="E32" s="13">
        <v>4057</v>
      </c>
      <c r="F32" s="410">
        <v>17605</v>
      </c>
      <c r="G32" s="410">
        <v>17513</v>
      </c>
      <c r="H32" s="12">
        <f t="shared" si="0"/>
        <v>-3308</v>
      </c>
      <c r="I32" s="12">
        <f t="shared" si="1"/>
        <v>3676</v>
      </c>
      <c r="J32" s="12">
        <f t="shared" si="2"/>
        <v>-3931</v>
      </c>
      <c r="K32" s="12">
        <f t="shared" si="3"/>
        <v>4057</v>
      </c>
      <c r="L32" s="12">
        <f t="shared" si="4"/>
        <v>-17605</v>
      </c>
      <c r="M32" s="12">
        <f t="shared" si="5"/>
        <v>17513</v>
      </c>
      <c r="N32" s="14">
        <f t="shared" si="8"/>
        <v>-7.1033610408384531</v>
      </c>
      <c r="O32" s="14">
        <f t="shared" si="9"/>
        <v>6.7254612668468079</v>
      </c>
      <c r="P32" s="12">
        <f t="shared" si="6"/>
        <v>-7.2339900971791344</v>
      </c>
      <c r="Q32" s="12">
        <f t="shared" si="7"/>
        <v>6.7779489283309209</v>
      </c>
    </row>
    <row r="33" spans="1:23" x14ac:dyDescent="0.2">
      <c r="A33" s="8" t="s">
        <v>138</v>
      </c>
      <c r="B33" s="13">
        <v>3578</v>
      </c>
      <c r="C33" s="13">
        <v>4190</v>
      </c>
      <c r="D33" s="13">
        <v>4032</v>
      </c>
      <c r="E33" s="13">
        <v>4149</v>
      </c>
      <c r="F33" s="410">
        <v>18177</v>
      </c>
      <c r="G33" s="410">
        <v>17950</v>
      </c>
      <c r="H33" s="12">
        <f t="shared" si="0"/>
        <v>-3578</v>
      </c>
      <c r="I33" s="12">
        <f t="shared" si="1"/>
        <v>4190</v>
      </c>
      <c r="J33" s="12">
        <f t="shared" si="2"/>
        <v>-4032</v>
      </c>
      <c r="K33" s="12">
        <f t="shared" si="3"/>
        <v>4149</v>
      </c>
      <c r="L33" s="12">
        <f t="shared" si="4"/>
        <v>-18177</v>
      </c>
      <c r="M33" s="12">
        <f t="shared" si="5"/>
        <v>17950</v>
      </c>
      <c r="N33" s="14">
        <f t="shared" si="8"/>
        <v>-7.2858691723888684</v>
      </c>
      <c r="O33" s="14">
        <f t="shared" si="9"/>
        <v>6.8779735755847682</v>
      </c>
      <c r="P33" s="12">
        <f t="shared" si="6"/>
        <v>-7.4690280032050627</v>
      </c>
      <c r="Q33" s="12">
        <f t="shared" si="7"/>
        <v>6.9470783568514838</v>
      </c>
    </row>
    <row r="34" spans="1:23" x14ac:dyDescent="0.2">
      <c r="A34" s="8" t="s">
        <v>139</v>
      </c>
      <c r="B34" s="13">
        <v>4412</v>
      </c>
      <c r="C34" s="13">
        <v>5024</v>
      </c>
      <c r="D34" s="13">
        <v>3599</v>
      </c>
      <c r="E34" s="13">
        <v>3712</v>
      </c>
      <c r="F34" s="410">
        <v>16447</v>
      </c>
      <c r="G34" s="410">
        <v>16716</v>
      </c>
      <c r="H34" s="12">
        <f t="shared" si="0"/>
        <v>-4412</v>
      </c>
      <c r="I34" s="12">
        <f t="shared" si="1"/>
        <v>5024</v>
      </c>
      <c r="J34" s="12">
        <f t="shared" si="2"/>
        <v>-3599</v>
      </c>
      <c r="K34" s="12">
        <f t="shared" si="3"/>
        <v>3712</v>
      </c>
      <c r="L34" s="12">
        <f t="shared" si="4"/>
        <v>-16447</v>
      </c>
      <c r="M34" s="12">
        <f t="shared" si="5"/>
        <v>16716</v>
      </c>
      <c r="N34" s="14">
        <f t="shared" si="8"/>
        <v>-6.5034333212865922</v>
      </c>
      <c r="O34" s="14">
        <f t="shared" si="9"/>
        <v>6.1535401090794553</v>
      </c>
      <c r="P34" s="12">
        <f t="shared" si="6"/>
        <v>-6.7581616091056649</v>
      </c>
      <c r="Q34" s="12">
        <f t="shared" si="7"/>
        <v>6.469490908809437</v>
      </c>
    </row>
    <row r="35" spans="1:23" x14ac:dyDescent="0.2">
      <c r="A35" s="8" t="s">
        <v>140</v>
      </c>
      <c r="B35" s="13">
        <v>4557</v>
      </c>
      <c r="C35" s="13">
        <v>5138</v>
      </c>
      <c r="D35" s="13">
        <v>3296</v>
      </c>
      <c r="E35" s="13">
        <v>3535</v>
      </c>
      <c r="F35" s="410">
        <v>14935</v>
      </c>
      <c r="G35" s="410">
        <v>15569</v>
      </c>
      <c r="H35" s="12">
        <f t="shared" si="0"/>
        <v>-4557</v>
      </c>
      <c r="I35" s="12">
        <f t="shared" si="1"/>
        <v>5138</v>
      </c>
      <c r="J35" s="12">
        <f t="shared" si="2"/>
        <v>-3296</v>
      </c>
      <c r="K35" s="12">
        <f t="shared" si="3"/>
        <v>3535</v>
      </c>
      <c r="L35" s="12">
        <f t="shared" si="4"/>
        <v>-14935</v>
      </c>
      <c r="M35" s="12">
        <f t="shared" si="5"/>
        <v>15569</v>
      </c>
      <c r="N35" s="14">
        <f t="shared" si="8"/>
        <v>-5.9559089266353453</v>
      </c>
      <c r="O35" s="14">
        <f t="shared" si="9"/>
        <v>5.8601196890075098</v>
      </c>
      <c r="P35" s="12">
        <f t="shared" si="6"/>
        <v>-6.1368725987713928</v>
      </c>
      <c r="Q35" s="12">
        <f t="shared" si="7"/>
        <v>6.025574536925947</v>
      </c>
    </row>
    <row r="36" spans="1:23" x14ac:dyDescent="0.2">
      <c r="A36" s="8" t="s">
        <v>141</v>
      </c>
      <c r="B36" s="13">
        <v>4573</v>
      </c>
      <c r="C36" s="13">
        <v>5080</v>
      </c>
      <c r="D36" s="13">
        <v>2907</v>
      </c>
      <c r="E36" s="13">
        <v>3550</v>
      </c>
      <c r="F36" s="410">
        <v>12699</v>
      </c>
      <c r="G36" s="410">
        <v>15329</v>
      </c>
      <c r="H36" s="12">
        <f t="shared" si="0"/>
        <v>-4573</v>
      </c>
      <c r="I36" s="12">
        <f t="shared" si="1"/>
        <v>5080</v>
      </c>
      <c r="J36" s="12">
        <f t="shared" si="2"/>
        <v>-2907</v>
      </c>
      <c r="K36" s="12">
        <f t="shared" si="3"/>
        <v>3550</v>
      </c>
      <c r="L36" s="12">
        <f t="shared" si="4"/>
        <v>-12699</v>
      </c>
      <c r="M36" s="12">
        <f t="shared" si="5"/>
        <v>15329</v>
      </c>
      <c r="N36" s="14">
        <f t="shared" si="8"/>
        <v>-5.2529815684857244</v>
      </c>
      <c r="O36" s="14">
        <f t="shared" si="9"/>
        <v>5.8849858263017429</v>
      </c>
      <c r="P36" s="12">
        <f t="shared" si="6"/>
        <v>-5.2180880570336736</v>
      </c>
      <c r="Q36" s="12">
        <f t="shared" si="7"/>
        <v>5.9326888095919994</v>
      </c>
    </row>
    <row r="37" spans="1:23" x14ac:dyDescent="0.2">
      <c r="A37" s="8" t="s">
        <v>142</v>
      </c>
      <c r="B37" s="13">
        <v>3387</v>
      </c>
      <c r="C37" s="13">
        <v>4154</v>
      </c>
      <c r="D37" s="13">
        <v>2773</v>
      </c>
      <c r="E37" s="13">
        <v>3788</v>
      </c>
      <c r="F37" s="410">
        <v>11745</v>
      </c>
      <c r="G37" s="410">
        <v>15684</v>
      </c>
      <c r="H37" s="12">
        <f t="shared" si="0"/>
        <v>-3387</v>
      </c>
      <c r="I37" s="12">
        <f t="shared" si="1"/>
        <v>4154</v>
      </c>
      <c r="J37" s="12">
        <f t="shared" si="2"/>
        <v>-2773</v>
      </c>
      <c r="K37" s="12">
        <f t="shared" si="3"/>
        <v>3788</v>
      </c>
      <c r="L37" s="12">
        <f t="shared" si="4"/>
        <v>-11745</v>
      </c>
      <c r="M37" s="12">
        <f t="shared" si="5"/>
        <v>15684</v>
      </c>
      <c r="N37" s="14">
        <f t="shared" si="8"/>
        <v>-5.0108420672208167</v>
      </c>
      <c r="O37" s="14">
        <f t="shared" si="9"/>
        <v>6.2795285380369021</v>
      </c>
      <c r="P37" s="12">
        <f t="shared" si="6"/>
        <v>-4.8260842767037166</v>
      </c>
      <c r="Q37" s="12">
        <f t="shared" si="7"/>
        <v>6.0700822812734634</v>
      </c>
    </row>
    <row r="38" spans="1:23" x14ac:dyDescent="0.2">
      <c r="A38" s="8" t="s">
        <v>143</v>
      </c>
      <c r="B38" s="13">
        <v>2814</v>
      </c>
      <c r="C38" s="13">
        <v>3509</v>
      </c>
      <c r="D38" s="13">
        <v>3141</v>
      </c>
      <c r="E38" s="13">
        <v>4220</v>
      </c>
      <c r="F38" s="410">
        <v>12697</v>
      </c>
      <c r="G38" s="410">
        <v>17239</v>
      </c>
      <c r="H38" s="12">
        <f t="shared" si="0"/>
        <v>-2814</v>
      </c>
      <c r="I38" s="12">
        <f t="shared" si="1"/>
        <v>3509</v>
      </c>
      <c r="J38" s="12">
        <f t="shared" si="2"/>
        <v>-3141</v>
      </c>
      <c r="K38" s="12">
        <f t="shared" si="3"/>
        <v>4220</v>
      </c>
      <c r="L38" s="12">
        <f t="shared" si="4"/>
        <v>-12697</v>
      </c>
      <c r="M38" s="12">
        <f t="shared" si="5"/>
        <v>17239</v>
      </c>
      <c r="N38" s="14">
        <f t="shared" si="8"/>
        <v>-5.6758221900975787</v>
      </c>
      <c r="O38" s="14">
        <f t="shared" si="9"/>
        <v>6.9956732921108031</v>
      </c>
      <c r="P38" s="12">
        <f t="shared" si="6"/>
        <v>-5.2172662461734429</v>
      </c>
      <c r="Q38" s="12">
        <f t="shared" si="7"/>
        <v>6.6719043896246637</v>
      </c>
    </row>
    <row r="39" spans="1:23" x14ac:dyDescent="0.2">
      <c r="A39" s="8" t="s">
        <v>144</v>
      </c>
      <c r="B39" s="13">
        <v>1726</v>
      </c>
      <c r="C39" s="13">
        <v>2491</v>
      </c>
      <c r="D39" s="13">
        <v>2287</v>
      </c>
      <c r="E39" s="13">
        <v>3351</v>
      </c>
      <c r="F39" s="410">
        <v>8823</v>
      </c>
      <c r="G39" s="410">
        <v>12921</v>
      </c>
      <c r="H39" s="12">
        <f t="shared" si="0"/>
        <v>-1726</v>
      </c>
      <c r="I39" s="12">
        <f t="shared" si="1"/>
        <v>2491</v>
      </c>
      <c r="J39" s="12">
        <f t="shared" si="2"/>
        <v>-2287</v>
      </c>
      <c r="K39" s="12">
        <f t="shared" si="3"/>
        <v>3351</v>
      </c>
      <c r="L39" s="12">
        <f t="shared" si="4"/>
        <v>-8823</v>
      </c>
      <c r="M39" s="12">
        <f t="shared" si="5"/>
        <v>12921</v>
      </c>
      <c r="N39" s="14">
        <f t="shared" si="8"/>
        <v>-4.1326346223346588</v>
      </c>
      <c r="O39" s="14">
        <f t="shared" si="9"/>
        <v>5.5550950715315883</v>
      </c>
      <c r="P39" s="12">
        <f t="shared" si="6"/>
        <v>-3.6254186099069301</v>
      </c>
      <c r="Q39" s="12">
        <f t="shared" si="7"/>
        <v>5.0007353453413934</v>
      </c>
    </row>
    <row r="40" spans="1:23" x14ac:dyDescent="0.2">
      <c r="A40" s="8" t="s">
        <v>145</v>
      </c>
      <c r="B40" s="13">
        <v>832</v>
      </c>
      <c r="C40" s="13">
        <v>1433</v>
      </c>
      <c r="D40" s="13">
        <v>1797</v>
      </c>
      <c r="E40" s="13">
        <v>2854</v>
      </c>
      <c r="F40" s="410">
        <v>6335</v>
      </c>
      <c r="G40" s="410">
        <v>10811</v>
      </c>
      <c r="H40" s="12">
        <f t="shared" si="0"/>
        <v>-832</v>
      </c>
      <c r="I40" s="12">
        <f t="shared" si="1"/>
        <v>1433</v>
      </c>
      <c r="J40" s="12">
        <f t="shared" si="2"/>
        <v>-1797</v>
      </c>
      <c r="K40" s="12">
        <f t="shared" si="3"/>
        <v>2854</v>
      </c>
      <c r="L40" s="12">
        <f t="shared" si="4"/>
        <v>-6335</v>
      </c>
      <c r="M40" s="12">
        <f t="shared" si="5"/>
        <v>10811</v>
      </c>
      <c r="N40" s="14">
        <f t="shared" si="8"/>
        <v>-3.2471991326346226</v>
      </c>
      <c r="O40" s="14">
        <f t="shared" si="9"/>
        <v>4.7311970558493437</v>
      </c>
      <c r="P40" s="12">
        <f t="shared" si="6"/>
        <v>-2.6030858997801656</v>
      </c>
      <c r="Q40" s="12">
        <f t="shared" si="7"/>
        <v>4.1841149925304393</v>
      </c>
    </row>
    <row r="41" spans="1:23" x14ac:dyDescent="0.2">
      <c r="A41" s="8" t="s">
        <v>9</v>
      </c>
      <c r="B41" s="8">
        <f t="shared" ref="B41:G41" si="10">SUM(B23:B40)</f>
        <v>64934</v>
      </c>
      <c r="C41" s="8">
        <f t="shared" si="10"/>
        <v>69313</v>
      </c>
      <c r="D41" s="8">
        <f t="shared" si="10"/>
        <v>55340</v>
      </c>
      <c r="E41" s="8">
        <f t="shared" si="10"/>
        <v>60323</v>
      </c>
      <c r="F41" s="8">
        <f t="shared" si="10"/>
        <v>243365</v>
      </c>
      <c r="G41" s="8">
        <f t="shared" si="10"/>
        <v>258382</v>
      </c>
      <c r="H41" s="12">
        <f t="shared" si="0"/>
        <v>-64934</v>
      </c>
      <c r="I41" s="12">
        <f t="shared" si="1"/>
        <v>69313</v>
      </c>
      <c r="J41" s="12">
        <f t="shared" si="2"/>
        <v>-55340</v>
      </c>
      <c r="K41" s="12">
        <f t="shared" si="3"/>
        <v>60323</v>
      </c>
      <c r="L41" s="12">
        <f t="shared" si="4"/>
        <v>-243365</v>
      </c>
      <c r="M41" s="12">
        <f t="shared" si="5"/>
        <v>258382</v>
      </c>
      <c r="N41" s="14">
        <f t="shared" si="8"/>
        <v>-100</v>
      </c>
      <c r="O41" s="14">
        <f t="shared" si="9"/>
        <v>100</v>
      </c>
      <c r="P41" s="12">
        <f t="shared" si="6"/>
        <v>-100</v>
      </c>
      <c r="Q41" s="12">
        <f t="shared" si="7"/>
        <v>100</v>
      </c>
    </row>
    <row r="42" spans="1:23" x14ac:dyDescent="0.2">
      <c r="B42" s="70"/>
      <c r="C42" s="70"/>
      <c r="D42" s="70"/>
      <c r="E42" s="70"/>
      <c r="H42" s="12"/>
      <c r="I42" s="12"/>
      <c r="J42" s="12"/>
      <c r="K42" s="12"/>
      <c r="L42" s="12"/>
      <c r="M42" s="12"/>
      <c r="N42" s="14"/>
      <c r="O42" s="14"/>
      <c r="P42" s="12"/>
      <c r="Q42" s="12"/>
    </row>
    <row r="43" spans="1:23" x14ac:dyDescent="0.2">
      <c r="A43" s="69" t="s">
        <v>284</v>
      </c>
    </row>
    <row r="44" spans="1:23" x14ac:dyDescent="0.2">
      <c r="A44" s="73" t="s">
        <v>8</v>
      </c>
      <c r="B44" s="72">
        <v>1991</v>
      </c>
      <c r="C44" s="72">
        <v>1992</v>
      </c>
      <c r="D44" s="72">
        <v>1993</v>
      </c>
      <c r="E44" s="72">
        <v>1994</v>
      </c>
      <c r="F44" s="72">
        <v>1995</v>
      </c>
      <c r="G44" s="72">
        <v>1996</v>
      </c>
      <c r="H44" s="72">
        <v>1997</v>
      </c>
      <c r="I44" s="72">
        <v>1998</v>
      </c>
      <c r="J44" s="72">
        <v>1999</v>
      </c>
      <c r="K44" s="72">
        <v>2000</v>
      </c>
      <c r="L44" s="72">
        <v>2001</v>
      </c>
      <c r="M44" s="72">
        <v>2002</v>
      </c>
      <c r="N44" s="72">
        <v>2003</v>
      </c>
      <c r="O44" s="72">
        <v>2004</v>
      </c>
      <c r="P44" s="72">
        <v>2005</v>
      </c>
      <c r="Q44" s="72">
        <v>2006</v>
      </c>
      <c r="R44" s="72">
        <v>2007</v>
      </c>
      <c r="S44" s="72">
        <v>2008</v>
      </c>
      <c r="T44" s="72">
        <v>2009</v>
      </c>
      <c r="U44" s="72">
        <v>2010</v>
      </c>
      <c r="V44" s="72">
        <v>2011</v>
      </c>
      <c r="W44" s="72">
        <v>2012</v>
      </c>
    </row>
    <row r="45" spans="1:23" x14ac:dyDescent="0.2">
      <c r="A45" s="8" t="s">
        <v>16</v>
      </c>
      <c r="B45" s="10">
        <v>73.597977157125527</v>
      </c>
      <c r="C45" s="10">
        <v>77.284539674184856</v>
      </c>
      <c r="D45" s="10">
        <v>80.568010481125015</v>
      </c>
      <c r="E45" s="10">
        <v>84.076061920958352</v>
      </c>
      <c r="F45" s="10">
        <v>87.75498854493469</v>
      </c>
      <c r="G45" s="10">
        <v>90.989876907166035</v>
      </c>
      <c r="H45" s="10">
        <v>94.343876363695102</v>
      </c>
      <c r="I45" s="10">
        <v>97.128660275331896</v>
      </c>
      <c r="J45" s="10">
        <v>99.367415115350013</v>
      </c>
      <c r="K45" s="10">
        <v>102.8110964232486</v>
      </c>
      <c r="L45" s="10">
        <v>104.84773387015626</v>
      </c>
      <c r="M45" s="10">
        <v>106.26824043953185</v>
      </c>
      <c r="N45" s="10">
        <v>107.92667323363257</v>
      </c>
      <c r="O45" s="10">
        <v>110.08942895739293</v>
      </c>
      <c r="P45" s="10">
        <v>111.83811659706224</v>
      </c>
      <c r="Q45" s="10">
        <v>114.07329162785871</v>
      </c>
      <c r="R45" s="10">
        <v>116.41342468725142</v>
      </c>
      <c r="S45" s="10">
        <v>119.07374424797987</v>
      </c>
      <c r="T45" s="10">
        <v>122.0226789826834</v>
      </c>
      <c r="U45" s="10">
        <v>126.72327632495308</v>
      </c>
      <c r="V45" s="10">
        <v>130.48516699754603</v>
      </c>
      <c r="W45" s="10">
        <v>133.98202652317022</v>
      </c>
    </row>
    <row r="46" spans="1:23" x14ac:dyDescent="0.2">
      <c r="A46" s="8" t="str">
        <f>A2</f>
        <v>ARS Alentejo</v>
      </c>
      <c r="B46" s="411">
        <v>118.69731552327842</v>
      </c>
      <c r="C46" s="411">
        <v>125.35954032811219</v>
      </c>
      <c r="D46" s="411">
        <v>130.42824943651391</v>
      </c>
      <c r="E46" s="411">
        <v>136.51680041911746</v>
      </c>
      <c r="F46" s="411">
        <v>142.85415847424301</v>
      </c>
      <c r="G46" s="411">
        <v>148.83547535100024</v>
      </c>
      <c r="H46" s="411">
        <v>155.25527084009084</v>
      </c>
      <c r="I46" s="411">
        <v>160.91004336697478</v>
      </c>
      <c r="J46" s="411">
        <v>165.83125042221172</v>
      </c>
      <c r="K46" s="411">
        <v>170.37293380017914</v>
      </c>
      <c r="L46" s="411">
        <v>175.08082600740161</v>
      </c>
      <c r="M46" s="411">
        <v>177.6917312015988</v>
      </c>
      <c r="N46" s="411">
        <v>178.9771615464177</v>
      </c>
      <c r="O46" s="411">
        <v>181.33001322416365</v>
      </c>
      <c r="P46" s="411">
        <v>182.09879166489594</v>
      </c>
      <c r="Q46" s="411">
        <v>184.11291481109035</v>
      </c>
      <c r="R46" s="411">
        <v>185.32602373196835</v>
      </c>
      <c r="S46" s="411">
        <v>185.96939524774575</v>
      </c>
      <c r="T46" s="411">
        <v>186.76607504396529</v>
      </c>
      <c r="U46" s="411">
        <v>188.10462199928341</v>
      </c>
      <c r="V46" s="411">
        <v>189.15052251107784</v>
      </c>
      <c r="W46" s="411">
        <v>190.811250652501</v>
      </c>
    </row>
    <row r="47" spans="1:23" x14ac:dyDescent="0.2">
      <c r="A47" s="8" t="str">
        <f>A3</f>
        <v>ULS Norte Alentejano</v>
      </c>
      <c r="B47" s="11">
        <v>141.20498940927277</v>
      </c>
      <c r="C47" s="11">
        <v>147.73048608063965</v>
      </c>
      <c r="D47" s="11">
        <v>152.71820448877807</v>
      </c>
      <c r="E47" s="11">
        <v>158.53271171678878</v>
      </c>
      <c r="F47" s="11">
        <v>164.92060980112888</v>
      </c>
      <c r="G47" s="11">
        <v>170.5984294611427</v>
      </c>
      <c r="H47" s="11">
        <v>176.57212632513736</v>
      </c>
      <c r="I47" s="11">
        <v>183.13705410479605</v>
      </c>
      <c r="J47" s="11">
        <v>187.52024057367569</v>
      </c>
      <c r="K47" s="11">
        <v>191.99465147375153</v>
      </c>
      <c r="L47" s="11">
        <v>196.22909155387433</v>
      </c>
      <c r="M47" s="11">
        <v>197.95238095238093</v>
      </c>
      <c r="N47" s="11">
        <v>198.88502577628583</v>
      </c>
      <c r="O47" s="11">
        <v>201.55368088851128</v>
      </c>
      <c r="P47" s="11">
        <v>200.79423264907135</v>
      </c>
      <c r="Q47" s="11">
        <v>202.99788530911806</v>
      </c>
      <c r="R47" s="11">
        <v>204.99714991449744</v>
      </c>
      <c r="S47" s="11">
        <v>206.06255631355387</v>
      </c>
      <c r="T47" s="11">
        <v>206.52414061992332</v>
      </c>
      <c r="U47" s="11">
        <v>206.98712897294459</v>
      </c>
      <c r="V47" s="11">
        <v>208.82846592816381</v>
      </c>
      <c r="W47" s="11">
        <v>211.0377098816405</v>
      </c>
    </row>
    <row r="48" spans="1:23" x14ac:dyDescent="0.2">
      <c r="B48" s="70"/>
      <c r="C48" s="70"/>
      <c r="D48" s="70"/>
      <c r="E48" s="70"/>
      <c r="H48" s="12"/>
      <c r="I48" s="12"/>
      <c r="J48" s="12"/>
      <c r="K48" s="12"/>
      <c r="L48" s="12"/>
      <c r="M48" s="12"/>
      <c r="N48" s="14"/>
      <c r="O48" s="14"/>
      <c r="P48" s="12"/>
      <c r="Q48" s="12"/>
    </row>
    <row r="49" spans="1:23" x14ac:dyDescent="0.2">
      <c r="A49" s="69" t="s">
        <v>286</v>
      </c>
    </row>
    <row r="50" spans="1:23" x14ac:dyDescent="0.2">
      <c r="A50" s="9" t="s">
        <v>8</v>
      </c>
      <c r="B50" s="72">
        <v>1991</v>
      </c>
      <c r="C50" s="72">
        <v>1992</v>
      </c>
      <c r="D50" s="72">
        <v>1993</v>
      </c>
      <c r="E50" s="72">
        <v>1994</v>
      </c>
      <c r="F50" s="72">
        <v>1995</v>
      </c>
      <c r="G50" s="72">
        <v>1996</v>
      </c>
      <c r="H50" s="72">
        <v>1997</v>
      </c>
      <c r="I50" s="72">
        <v>1998</v>
      </c>
      <c r="J50" s="72">
        <v>1999</v>
      </c>
      <c r="K50" s="72">
        <v>2000</v>
      </c>
      <c r="L50" s="72">
        <v>2001</v>
      </c>
      <c r="M50" s="72">
        <v>2002</v>
      </c>
      <c r="N50" s="72">
        <v>2003</v>
      </c>
      <c r="O50" s="72">
        <v>2004</v>
      </c>
      <c r="P50" s="72">
        <v>2005</v>
      </c>
      <c r="Q50" s="72">
        <v>2006</v>
      </c>
      <c r="R50" s="72">
        <v>2007</v>
      </c>
      <c r="S50" s="72">
        <v>2008</v>
      </c>
      <c r="T50" s="72">
        <v>2009</v>
      </c>
      <c r="U50" s="72">
        <v>2010</v>
      </c>
      <c r="V50" s="72">
        <v>2011</v>
      </c>
      <c r="W50" s="72">
        <v>2012</v>
      </c>
    </row>
    <row r="51" spans="1:23" x14ac:dyDescent="0.2">
      <c r="A51" s="8" t="s">
        <v>16</v>
      </c>
      <c r="B51" s="10">
        <v>28.536817399626358</v>
      </c>
      <c r="C51" s="10">
        <v>27.640010416919242</v>
      </c>
      <c r="D51" s="10">
        <v>26.967640887492212</v>
      </c>
      <c r="E51" s="10">
        <v>26.283184696165769</v>
      </c>
      <c r="F51" s="10">
        <v>25.635041762761851</v>
      </c>
      <c r="G51" s="10">
        <v>25.128952446632113</v>
      </c>
      <c r="H51" s="10">
        <v>24.677512970461901</v>
      </c>
      <c r="I51" s="10">
        <v>24.344458823769827</v>
      </c>
      <c r="J51" s="10">
        <v>24.096354492361453</v>
      </c>
      <c r="K51" s="10">
        <v>23.764988413887199</v>
      </c>
      <c r="L51" s="10">
        <v>23.700558061275899</v>
      </c>
      <c r="M51" s="10">
        <v>23.703865870197514</v>
      </c>
      <c r="N51" s="10">
        <v>23.676990277986803</v>
      </c>
      <c r="O51" s="10">
        <v>23.632804135511616</v>
      </c>
      <c r="P51" s="10">
        <v>23.544357063862702</v>
      </c>
      <c r="Q51" s="10">
        <v>23.356119837933598</v>
      </c>
      <c r="R51" s="10">
        <v>23.146136091416036</v>
      </c>
      <c r="S51" s="10">
        <v>23.001501028815206</v>
      </c>
      <c r="T51" s="10">
        <v>22.868282465069253</v>
      </c>
      <c r="U51" s="10">
        <v>22.64146287627803</v>
      </c>
      <c r="V51" s="10">
        <v>22.470303037639859</v>
      </c>
      <c r="W51" s="10">
        <v>22.356048909791866</v>
      </c>
    </row>
    <row r="52" spans="1:23" x14ac:dyDescent="0.2">
      <c r="A52" s="8" t="str">
        <f>A2</f>
        <v>ARS Alentejo</v>
      </c>
      <c r="B52" s="411">
        <v>26.549449540494713</v>
      </c>
      <c r="C52" s="411">
        <v>25.582880501226889</v>
      </c>
      <c r="D52" s="411">
        <v>24.981231231231231</v>
      </c>
      <c r="E52" s="411">
        <v>24.322970213875092</v>
      </c>
      <c r="F52" s="411">
        <v>23.620931879666074</v>
      </c>
      <c r="G52" s="411">
        <v>23.061925134936644</v>
      </c>
      <c r="H52" s="411">
        <v>22.548417295652683</v>
      </c>
      <c r="I52" s="411">
        <v>22.150186389046375</v>
      </c>
      <c r="J52" s="411">
        <v>21.823355103123941</v>
      </c>
      <c r="K52" s="411">
        <v>21.908969815180416</v>
      </c>
      <c r="L52" s="411">
        <v>21.723550508069337</v>
      </c>
      <c r="M52" s="411">
        <v>21.647328858899098</v>
      </c>
      <c r="N52" s="411">
        <v>21.624970908178657</v>
      </c>
      <c r="O52" s="411">
        <v>21.639410138697777</v>
      </c>
      <c r="P52" s="411">
        <v>21.624113583801748</v>
      </c>
      <c r="Q52" s="411">
        <v>21.38766330330478</v>
      </c>
      <c r="R52" s="411">
        <v>21.191726450213249</v>
      </c>
      <c r="S52" s="411">
        <v>21.100809400448703</v>
      </c>
      <c r="T52" s="411">
        <v>21.119669910548755</v>
      </c>
      <c r="U52" s="411">
        <v>21.067927269982356</v>
      </c>
      <c r="V52" s="411">
        <v>20.951321755496622</v>
      </c>
      <c r="W52" s="411">
        <v>20.854224698235839</v>
      </c>
    </row>
    <row r="53" spans="1:23" x14ac:dyDescent="0.2">
      <c r="A53" s="8" t="str">
        <f>A3</f>
        <v>ULS Norte Alentejano</v>
      </c>
      <c r="B53" s="11">
        <v>25.5954604050456</v>
      </c>
      <c r="C53" s="11">
        <v>24.885346145446604</v>
      </c>
      <c r="D53" s="11">
        <v>24.558137256102789</v>
      </c>
      <c r="E53" s="11">
        <v>24.090392969984205</v>
      </c>
      <c r="F53" s="11">
        <v>23.570442761759111</v>
      </c>
      <c r="G53" s="11">
        <v>23.150411855418064</v>
      </c>
      <c r="H53" s="11">
        <v>22.76886136737015</v>
      </c>
      <c r="I53" s="11">
        <v>22.393650227414607</v>
      </c>
      <c r="J53" s="11">
        <v>22.201679377551805</v>
      </c>
      <c r="K53" s="11">
        <v>22.374120370972566</v>
      </c>
      <c r="L53" s="11">
        <v>22.136595577652756</v>
      </c>
      <c r="M53" s="11">
        <v>22.133512509386978</v>
      </c>
      <c r="N53" s="11">
        <v>22.172895954064543</v>
      </c>
      <c r="O53" s="11">
        <v>22.062289111456266</v>
      </c>
      <c r="P53" s="11">
        <v>22.050681000687064</v>
      </c>
      <c r="Q53" s="11">
        <v>21.741129381220251</v>
      </c>
      <c r="R53" s="11">
        <v>21.446035152535927</v>
      </c>
      <c r="S53" s="11">
        <v>21.203313273563406</v>
      </c>
      <c r="T53" s="11">
        <v>21.15937246490396</v>
      </c>
      <c r="U53" s="11">
        <v>21.11773679101373</v>
      </c>
      <c r="V53" s="11">
        <v>20.87391566349482</v>
      </c>
      <c r="W53" s="11">
        <v>20.623589685366788</v>
      </c>
    </row>
    <row r="54" spans="1:23" x14ac:dyDescent="0.2">
      <c r="B54" s="70"/>
      <c r="C54" s="70"/>
      <c r="D54" s="70"/>
      <c r="E54" s="70"/>
      <c r="H54" s="12"/>
      <c r="I54" s="12"/>
      <c r="J54" s="12"/>
      <c r="K54" s="12"/>
      <c r="L54" s="12"/>
      <c r="M54" s="12"/>
      <c r="N54" s="14"/>
      <c r="O54" s="14"/>
      <c r="P54" s="12"/>
      <c r="Q54" s="12"/>
    </row>
    <row r="55" spans="1:23" x14ac:dyDescent="0.2">
      <c r="A55" s="69" t="s">
        <v>285</v>
      </c>
    </row>
    <row r="56" spans="1:23" x14ac:dyDescent="0.2">
      <c r="A56" s="9" t="s">
        <v>8</v>
      </c>
      <c r="B56" s="72">
        <v>1991</v>
      </c>
      <c r="C56" s="72">
        <v>1992</v>
      </c>
      <c r="D56" s="72">
        <v>1993</v>
      </c>
      <c r="E56" s="72">
        <v>1994</v>
      </c>
      <c r="F56" s="72">
        <v>1995</v>
      </c>
      <c r="G56" s="72">
        <v>1996</v>
      </c>
      <c r="H56" s="72">
        <v>1997</v>
      </c>
      <c r="I56" s="72">
        <v>1998</v>
      </c>
      <c r="J56" s="72">
        <v>1999</v>
      </c>
      <c r="K56" s="72">
        <v>2000</v>
      </c>
      <c r="L56" s="72">
        <v>2001</v>
      </c>
      <c r="M56" s="72">
        <v>2002</v>
      </c>
      <c r="N56" s="72">
        <v>2003</v>
      </c>
      <c r="O56" s="72">
        <v>2004</v>
      </c>
      <c r="P56" s="72">
        <v>2005</v>
      </c>
      <c r="Q56" s="72">
        <v>2006</v>
      </c>
      <c r="R56" s="72">
        <v>2007</v>
      </c>
      <c r="S56" s="72">
        <v>2008</v>
      </c>
      <c r="T56" s="72">
        <v>2009</v>
      </c>
      <c r="U56" s="72">
        <v>2010</v>
      </c>
      <c r="V56" s="72">
        <v>2011</v>
      </c>
      <c r="W56" s="72">
        <v>2012</v>
      </c>
    </row>
    <row r="57" spans="1:23" x14ac:dyDescent="0.2">
      <c r="A57" s="8" t="s">
        <v>16</v>
      </c>
      <c r="B57" s="10">
        <v>21.002520351147631</v>
      </c>
      <c r="C57" s="10">
        <v>21.361454816612781</v>
      </c>
      <c r="D57" s="10">
        <v>21.727291736746885</v>
      </c>
      <c r="E57" s="10">
        <v>22.09786663994818</v>
      </c>
      <c r="F57" s="10">
        <v>22.496027962400884</v>
      </c>
      <c r="G57" s="10">
        <v>22.864802899250847</v>
      </c>
      <c r="H57" s="10">
        <v>23.281722326487397</v>
      </c>
      <c r="I57" s="10">
        <v>23.645446706807451</v>
      </c>
      <c r="J57" s="10">
        <v>23.943924596091094</v>
      </c>
      <c r="K57" s="10">
        <v>24.433045153175424</v>
      </c>
      <c r="L57" s="10">
        <v>24.849498041828422</v>
      </c>
      <c r="M57" s="10">
        <v>25.189681176405625</v>
      </c>
      <c r="N57" s="10">
        <v>25.553787928881768</v>
      </c>
      <c r="O57" s="10">
        <v>26.017219119403883</v>
      </c>
      <c r="P57" s="10">
        <v>26.331565505111428</v>
      </c>
      <c r="Q57" s="10">
        <v>26.643094695678155</v>
      </c>
      <c r="R57" s="10">
        <v>26.945209706789331</v>
      </c>
      <c r="S57" s="10">
        <v>27.388748508247879</v>
      </c>
      <c r="T57" s="10">
        <v>27.904490901204731</v>
      </c>
      <c r="U57" s="10">
        <v>28.692003564717481</v>
      </c>
      <c r="V57" s="10">
        <v>29.320412443519029</v>
      </c>
      <c r="W57" s="10">
        <v>29.953087379850245</v>
      </c>
    </row>
    <row r="58" spans="1:23" x14ac:dyDescent="0.2">
      <c r="A58" s="8" t="str">
        <f>A2</f>
        <v>ARS Alentejo</v>
      </c>
      <c r="B58" s="411">
        <v>31.513483890774602</v>
      </c>
      <c r="C58" s="411">
        <v>32.070581399028271</v>
      </c>
      <c r="D58" s="411">
        <v>32.582582582582582</v>
      </c>
      <c r="E58" s="411">
        <v>33.204940702877252</v>
      </c>
      <c r="F58" s="411">
        <v>33.743483460471161</v>
      </c>
      <c r="G58" s="411">
        <v>34.324325899674754</v>
      </c>
      <c r="H58" s="411">
        <v>35.007606342519452</v>
      </c>
      <c r="I58" s="411">
        <v>35.641874524480272</v>
      </c>
      <c r="J58" s="411">
        <v>36.18994265158998</v>
      </c>
      <c r="K58" s="411">
        <v>37.326954639518569</v>
      </c>
      <c r="L58" s="411">
        <v>38.033771667662883</v>
      </c>
      <c r="M58" s="411">
        <v>38.465513408281112</v>
      </c>
      <c r="N58" s="411">
        <v>38.703759116696737</v>
      </c>
      <c r="O58" s="411">
        <v>39.238745266131687</v>
      </c>
      <c r="P58" s="411">
        <v>39.377249544347613</v>
      </c>
      <c r="Q58" s="411">
        <v>39.377450317696358</v>
      </c>
      <c r="R58" s="411">
        <v>39.273783990336021</v>
      </c>
      <c r="S58" s="411">
        <v>39.241047634393937</v>
      </c>
      <c r="T58" s="411">
        <v>39.444378554173248</v>
      </c>
      <c r="U58" s="411">
        <v>39.629744954284256</v>
      </c>
      <c r="V58" s="411">
        <v>39.629534573498987</v>
      </c>
      <c r="W58" s="411">
        <v>39.792206960586554</v>
      </c>
    </row>
    <row r="59" spans="1:23" x14ac:dyDescent="0.2">
      <c r="A59" s="8" t="str">
        <f>A3</f>
        <v>ULS Norte Alentejano</v>
      </c>
      <c r="B59" s="11">
        <v>36.142067154199246</v>
      </c>
      <c r="C59" s="11">
        <v>36.763242823517992</v>
      </c>
      <c r="D59" s="11">
        <v>37.504746273409843</v>
      </c>
      <c r="E59" s="11">
        <v>38.191153238546605</v>
      </c>
      <c r="F59" s="11">
        <v>38.87251793551917</v>
      </c>
      <c r="G59" s="11">
        <v>39.494239039129397</v>
      </c>
      <c r="H59" s="11">
        <v>40.203462656388226</v>
      </c>
      <c r="I59" s="11">
        <v>41.011071333019075</v>
      </c>
      <c r="J59" s="11">
        <v>41.63264258018129</v>
      </c>
      <c r="K59" s="11">
        <v>42.95711442656642</v>
      </c>
      <c r="L59" s="11">
        <v>43.438440402983119</v>
      </c>
      <c r="M59" s="11">
        <v>43.81381500072461</v>
      </c>
      <c r="N59" s="11">
        <v>44.098569833590304</v>
      </c>
      <c r="O59" s="11">
        <v>44.467355792405336</v>
      </c>
      <c r="P59" s="11">
        <v>44.276495709224157</v>
      </c>
      <c r="Q59" s="11">
        <v>44.134032886196451</v>
      </c>
      <c r="R59" s="11">
        <v>43.963760832359895</v>
      </c>
      <c r="S59" s="11">
        <v>43.692089354675836</v>
      </c>
      <c r="T59" s="11">
        <v>43.699212143711584</v>
      </c>
      <c r="U59" s="11">
        <v>43.710997087782552</v>
      </c>
      <c r="V59" s="11">
        <v>43.590677859214935</v>
      </c>
      <c r="W59" s="11">
        <v>43.5235513673843</v>
      </c>
    </row>
    <row r="60" spans="1:23" x14ac:dyDescent="0.2">
      <c r="B60" s="70"/>
      <c r="C60" s="70"/>
      <c r="D60" s="70"/>
      <c r="E60" s="70"/>
      <c r="H60" s="12"/>
      <c r="I60" s="12"/>
      <c r="J60" s="12"/>
      <c r="K60" s="12"/>
      <c r="L60" s="12"/>
      <c r="M60" s="12"/>
      <c r="N60" s="14"/>
      <c r="O60" s="14"/>
      <c r="P60" s="12"/>
      <c r="Q60" s="12"/>
    </row>
    <row r="61" spans="1:23" x14ac:dyDescent="0.2">
      <c r="A61" s="69" t="s">
        <v>287</v>
      </c>
    </row>
    <row r="62" spans="1:23" x14ac:dyDescent="0.2">
      <c r="A62" s="9" t="s">
        <v>8</v>
      </c>
      <c r="B62" s="72">
        <v>1996</v>
      </c>
      <c r="C62" s="72">
        <v>1997</v>
      </c>
      <c r="D62" s="72">
        <v>1998</v>
      </c>
      <c r="E62" s="72">
        <v>1999</v>
      </c>
      <c r="F62" s="72">
        <v>2000</v>
      </c>
      <c r="G62" s="72">
        <v>2001</v>
      </c>
      <c r="H62" s="72">
        <v>2002</v>
      </c>
      <c r="I62" s="72">
        <v>2003</v>
      </c>
      <c r="J62" s="72">
        <v>2004</v>
      </c>
      <c r="K62" s="72">
        <v>2005</v>
      </c>
      <c r="L62" s="72">
        <v>2006</v>
      </c>
      <c r="M62" s="72">
        <v>2007</v>
      </c>
      <c r="N62" s="72">
        <v>2008</v>
      </c>
      <c r="O62" s="72">
        <v>2009</v>
      </c>
      <c r="P62" s="72">
        <v>2010</v>
      </c>
      <c r="Q62" s="72">
        <v>2011</v>
      </c>
      <c r="R62" s="72">
        <v>2012</v>
      </c>
    </row>
    <row r="63" spans="1:23" x14ac:dyDescent="0.2">
      <c r="A63" s="8" t="s">
        <v>16</v>
      </c>
      <c r="B63" s="88">
        <v>103668</v>
      </c>
      <c r="C63" s="88">
        <v>106299</v>
      </c>
      <c r="D63" s="88">
        <v>106857</v>
      </c>
      <c r="E63" s="88">
        <v>109381</v>
      </c>
      <c r="F63" s="88">
        <v>113318</v>
      </c>
      <c r="G63" s="88">
        <v>106479</v>
      </c>
      <c r="H63" s="88">
        <v>108192</v>
      </c>
      <c r="I63" s="88">
        <v>106232</v>
      </c>
      <c r="J63" s="88">
        <v>103309</v>
      </c>
      <c r="K63" s="88">
        <v>103420</v>
      </c>
      <c r="L63" s="88">
        <v>99713</v>
      </c>
      <c r="M63" s="88">
        <v>96925</v>
      </c>
      <c r="N63" s="88">
        <v>99057</v>
      </c>
      <c r="O63" s="88">
        <v>94324</v>
      </c>
      <c r="P63" s="88">
        <v>96133</v>
      </c>
      <c r="Q63" s="88">
        <v>91701</v>
      </c>
      <c r="R63" s="88">
        <v>85306</v>
      </c>
      <c r="S63" s="90"/>
      <c r="T63" s="90"/>
      <c r="U63" s="90"/>
    </row>
    <row r="64" spans="1:23" x14ac:dyDescent="0.2">
      <c r="A64" s="8" t="str">
        <f>A2</f>
        <v>ARS Alentejo</v>
      </c>
      <c r="B64" s="412">
        <v>4393</v>
      </c>
      <c r="C64" s="412">
        <v>4673</v>
      </c>
      <c r="D64" s="412">
        <v>4653</v>
      </c>
      <c r="E64" s="412">
        <v>4688</v>
      </c>
      <c r="F64" s="412">
        <v>4778</v>
      </c>
      <c r="G64" s="412">
        <v>4423</v>
      </c>
      <c r="H64" s="412">
        <v>4543</v>
      </c>
      <c r="I64" s="412">
        <v>4597</v>
      </c>
      <c r="J64" s="412">
        <v>4582</v>
      </c>
      <c r="K64" s="412">
        <v>4480</v>
      </c>
      <c r="L64" s="412">
        <v>4102</v>
      </c>
      <c r="M64" s="412">
        <v>3999</v>
      </c>
      <c r="N64" s="412">
        <v>4188</v>
      </c>
      <c r="O64" s="412">
        <v>4038</v>
      </c>
      <c r="P64" s="412">
        <v>4145</v>
      </c>
      <c r="Q64" s="412">
        <v>4091</v>
      </c>
      <c r="R64" s="412">
        <v>3937</v>
      </c>
      <c r="S64" s="90"/>
      <c r="T64" s="90"/>
      <c r="U64" s="90"/>
    </row>
    <row r="65" spans="1:21" x14ac:dyDescent="0.2">
      <c r="A65" s="8" t="str">
        <f>A3</f>
        <v>ULS Norte Alentejano</v>
      </c>
      <c r="B65" s="89">
        <v>1056</v>
      </c>
      <c r="C65" s="89">
        <v>1108</v>
      </c>
      <c r="D65" s="89">
        <v>1075</v>
      </c>
      <c r="E65" s="89">
        <v>1154</v>
      </c>
      <c r="F65" s="89">
        <v>1147</v>
      </c>
      <c r="G65" s="89">
        <v>1035</v>
      </c>
      <c r="H65" s="89">
        <v>1052</v>
      </c>
      <c r="I65" s="89">
        <v>1015</v>
      </c>
      <c r="J65" s="89">
        <v>979</v>
      </c>
      <c r="K65" s="89">
        <v>999</v>
      </c>
      <c r="L65" s="89">
        <v>851</v>
      </c>
      <c r="M65" s="89">
        <v>802</v>
      </c>
      <c r="N65" s="89">
        <v>896</v>
      </c>
      <c r="O65" s="89">
        <v>879</v>
      </c>
      <c r="P65" s="89">
        <v>914</v>
      </c>
      <c r="Q65" s="89">
        <v>878</v>
      </c>
      <c r="R65" s="89">
        <v>820</v>
      </c>
      <c r="S65" s="90"/>
      <c r="T65" s="90"/>
      <c r="U65" s="90"/>
    </row>
    <row r="66" spans="1:21" x14ac:dyDescent="0.2">
      <c r="B66" s="70"/>
      <c r="C66" s="70"/>
      <c r="D66" s="70"/>
      <c r="E66" s="70"/>
      <c r="H66" s="12"/>
      <c r="I66" s="12"/>
      <c r="J66" s="12"/>
      <c r="K66" s="12"/>
      <c r="L66" s="12"/>
      <c r="M66" s="12"/>
      <c r="N66" s="14"/>
      <c r="O66" s="14"/>
      <c r="P66" s="12"/>
      <c r="Q66" s="12"/>
      <c r="R66" s="12"/>
    </row>
    <row r="67" spans="1:21" x14ac:dyDescent="0.2">
      <c r="A67" s="69" t="s">
        <v>290</v>
      </c>
    </row>
    <row r="68" spans="1:21" x14ac:dyDescent="0.2">
      <c r="A68" s="9" t="s">
        <v>8</v>
      </c>
      <c r="B68" s="72">
        <v>1996</v>
      </c>
      <c r="C68" s="72">
        <v>1997</v>
      </c>
      <c r="D68" s="72">
        <v>1998</v>
      </c>
      <c r="E68" s="72">
        <v>1999</v>
      </c>
      <c r="F68" s="72">
        <v>2000</v>
      </c>
      <c r="G68" s="72">
        <v>2001</v>
      </c>
      <c r="H68" s="72">
        <v>2002</v>
      </c>
      <c r="I68" s="72">
        <v>2003</v>
      </c>
      <c r="J68" s="72">
        <v>2004</v>
      </c>
      <c r="K68" s="72">
        <v>2005</v>
      </c>
      <c r="L68" s="72">
        <v>2006</v>
      </c>
      <c r="M68" s="72">
        <v>2007</v>
      </c>
      <c r="N68" s="72">
        <v>2008</v>
      </c>
      <c r="O68" s="72">
        <v>2009</v>
      </c>
      <c r="P68" s="72">
        <v>2010</v>
      </c>
      <c r="Q68" s="72">
        <v>2011</v>
      </c>
      <c r="R68" s="72">
        <v>2012</v>
      </c>
    </row>
    <row r="69" spans="1:21" x14ac:dyDescent="0.2">
      <c r="A69" s="8" t="s">
        <v>16</v>
      </c>
      <c r="B69" s="10">
        <v>10.821126059730386</v>
      </c>
      <c r="C69" s="10">
        <v>11.042744601820905</v>
      </c>
      <c r="D69" s="10">
        <v>11.041624559345594</v>
      </c>
      <c r="E69" s="10">
        <v>11.236130496118188</v>
      </c>
      <c r="F69" s="10">
        <v>11.556765735318571</v>
      </c>
      <c r="G69" s="10">
        <v>10.783038429112857</v>
      </c>
      <c r="H69" s="10">
        <v>10.898670928677733</v>
      </c>
      <c r="I69" s="10">
        <v>10.663047809664718</v>
      </c>
      <c r="J69" s="10">
        <v>10.346899410558548</v>
      </c>
      <c r="K69" s="10">
        <v>10.340910585069862</v>
      </c>
      <c r="L69" s="10">
        <v>9.9543378083745289</v>
      </c>
      <c r="M69" s="10">
        <v>9.6590035416180218</v>
      </c>
      <c r="N69" s="10">
        <v>9.8590047955866638</v>
      </c>
      <c r="O69" s="10">
        <v>9.3803064680297972</v>
      </c>
      <c r="P69" s="10">
        <v>9.5569792875117994</v>
      </c>
      <c r="Q69" s="10">
        <v>9.1294888383260311</v>
      </c>
      <c r="R69" s="10">
        <v>8.527352357854511</v>
      </c>
      <c r="S69" s="10"/>
      <c r="T69" s="10"/>
      <c r="U69" s="10"/>
    </row>
    <row r="70" spans="1:21" x14ac:dyDescent="0.2">
      <c r="A70" s="8" t="str">
        <f>A2</f>
        <v>ARS Alentejo</v>
      </c>
      <c r="B70" s="411">
        <v>8.1189247830502431</v>
      </c>
      <c r="C70" s="411">
        <v>8.6650324312897968</v>
      </c>
      <c r="D70" s="411">
        <v>8.6510385243592829</v>
      </c>
      <c r="E70" s="411">
        <v>8.7376206944432795</v>
      </c>
      <c r="F70" s="411">
        <v>8.9186300999099366</v>
      </c>
      <c r="G70" s="411">
        <v>8.2664939730100748</v>
      </c>
      <c r="H70" s="411">
        <v>8.5115551433737089</v>
      </c>
      <c r="I70" s="411">
        <v>8.6459504903196187</v>
      </c>
      <c r="J70" s="411">
        <v>8.6542229945084781</v>
      </c>
      <c r="K70" s="411">
        <v>8.5004971272873551</v>
      </c>
      <c r="L70" s="411">
        <v>7.8220045841294539</v>
      </c>
      <c r="M70" s="411">
        <v>7.6612424278417866</v>
      </c>
      <c r="N70" s="411">
        <v>8.068174922193549</v>
      </c>
      <c r="O70" s="411">
        <v>7.8264914524944755</v>
      </c>
      <c r="P70" s="411">
        <v>8.0848785463993025</v>
      </c>
      <c r="Q70" s="411">
        <v>8.0394998648947418</v>
      </c>
      <c r="R70" s="411">
        <v>7.8072867348507007</v>
      </c>
      <c r="S70" s="10"/>
      <c r="T70" s="10"/>
      <c r="U70" s="10"/>
    </row>
    <row r="71" spans="1:21" x14ac:dyDescent="0.2">
      <c r="A71" s="8" t="str">
        <f>A3</f>
        <v>ULS Norte Alentejano</v>
      </c>
      <c r="B71" s="11">
        <v>8.1113778204512723</v>
      </c>
      <c r="C71" s="11">
        <v>8.5663369245458796</v>
      </c>
      <c r="D71" s="11">
        <v>8.35866852242067</v>
      </c>
      <c r="E71" s="11">
        <v>9.0204876066004331</v>
      </c>
      <c r="F71" s="11">
        <v>9.0063562732373033</v>
      </c>
      <c r="G71" s="11">
        <v>8.1607228744667921</v>
      </c>
      <c r="H71" s="11">
        <v>8.3324092702013388</v>
      </c>
      <c r="I71" s="11">
        <v>8.0858775965425895</v>
      </c>
      <c r="J71" s="11">
        <v>7.8487334998216198</v>
      </c>
      <c r="K71" s="11">
        <v>8.0618478497704107</v>
      </c>
      <c r="L71" s="11">
        <v>6.9150167999967502</v>
      </c>
      <c r="M71" s="11">
        <v>6.5617764250591133</v>
      </c>
      <c r="N71" s="11">
        <v>7.3861879933227543</v>
      </c>
      <c r="O71" s="11">
        <v>7.3025750092424513</v>
      </c>
      <c r="P71" s="11">
        <v>7.6562879568433306</v>
      </c>
      <c r="Q71" s="11">
        <v>7.4339055521452915</v>
      </c>
      <c r="R71" s="11">
        <v>7.0380224873401431</v>
      </c>
      <c r="S71" s="90"/>
      <c r="T71" s="90"/>
      <c r="U71" s="90"/>
    </row>
    <row r="72" spans="1:21" x14ac:dyDescent="0.2">
      <c r="B72" s="70"/>
      <c r="C72" s="70"/>
      <c r="D72" s="70"/>
      <c r="E72" s="70"/>
      <c r="H72" s="12"/>
      <c r="I72" s="12"/>
      <c r="J72" s="12"/>
      <c r="K72" s="12"/>
      <c r="L72" s="12"/>
      <c r="M72" s="12"/>
      <c r="N72" s="14"/>
      <c r="O72" s="14"/>
      <c r="P72" s="12"/>
      <c r="Q72" s="12"/>
      <c r="R72" s="12"/>
    </row>
    <row r="73" spans="1:21" x14ac:dyDescent="0.2">
      <c r="A73" s="69" t="s">
        <v>291</v>
      </c>
    </row>
    <row r="74" spans="1:21" x14ac:dyDescent="0.2">
      <c r="A74" s="9" t="s">
        <v>8</v>
      </c>
      <c r="B74" s="72">
        <v>1996</v>
      </c>
      <c r="C74" s="72">
        <v>1997</v>
      </c>
      <c r="D74" s="72">
        <v>1998</v>
      </c>
      <c r="E74" s="72">
        <v>1999</v>
      </c>
      <c r="F74" s="72">
        <v>2000</v>
      </c>
      <c r="G74" s="72">
        <v>2001</v>
      </c>
      <c r="H74" s="72">
        <v>2002</v>
      </c>
      <c r="I74" s="72">
        <v>2003</v>
      </c>
      <c r="J74" s="72">
        <v>2004</v>
      </c>
      <c r="K74" s="72">
        <v>2005</v>
      </c>
      <c r="L74" s="72">
        <v>2006</v>
      </c>
      <c r="M74" s="72">
        <v>2007</v>
      </c>
      <c r="N74" s="72">
        <v>2008</v>
      </c>
      <c r="O74" s="72">
        <v>2009</v>
      </c>
      <c r="P74" s="72">
        <v>2010</v>
      </c>
      <c r="Q74" s="72">
        <v>2011</v>
      </c>
      <c r="R74" s="72">
        <v>2012</v>
      </c>
    </row>
    <row r="75" spans="1:21" x14ac:dyDescent="0.2">
      <c r="A75" s="8" t="s">
        <v>16</v>
      </c>
      <c r="B75" s="102">
        <v>1.43273764133683</v>
      </c>
      <c r="C75" s="102">
        <v>1.4611013039185572</v>
      </c>
      <c r="D75" s="102">
        <v>1.4637021530801475</v>
      </c>
      <c r="E75" s="102">
        <v>1.4938896550464988</v>
      </c>
      <c r="F75" s="102">
        <v>1.5426097879157423</v>
      </c>
      <c r="G75" s="102">
        <v>1.4442204917011185</v>
      </c>
      <c r="H75" s="102">
        <v>1.4624444371409304</v>
      </c>
      <c r="I75" s="102">
        <v>1.4351019148859052</v>
      </c>
      <c r="J75" s="102">
        <v>1.402336090443824</v>
      </c>
      <c r="K75" s="102">
        <v>1.4135648144842672</v>
      </c>
      <c r="L75" s="102">
        <v>1.3742621168427569</v>
      </c>
      <c r="M75" s="102">
        <v>1.3502316877831153</v>
      </c>
      <c r="N75" s="102">
        <v>1.3827809255730685</v>
      </c>
      <c r="O75" s="102">
        <v>1.347474588283234</v>
      </c>
      <c r="P75" s="102">
        <v>1.3942369399420746</v>
      </c>
      <c r="Q75" s="102">
        <v>1.3498754066360792</v>
      </c>
      <c r="R75" s="102">
        <v>1.2877062357186866</v>
      </c>
      <c r="S75" s="10"/>
      <c r="T75" s="10"/>
      <c r="U75" s="10"/>
    </row>
    <row r="76" spans="1:21" x14ac:dyDescent="0.2">
      <c r="A76" s="8" t="str">
        <f>A2</f>
        <v>ARS Alentejo</v>
      </c>
      <c r="B76" s="413">
        <v>1.2859596145055816</v>
      </c>
      <c r="C76" s="413">
        <v>1.372540746974485</v>
      </c>
      <c r="D76" s="413">
        <v>1.373741706312408</v>
      </c>
      <c r="E76" s="413">
        <v>1.3928736056310318</v>
      </c>
      <c r="F76" s="413">
        <v>1.4270982345666559</v>
      </c>
      <c r="G76" s="413">
        <v>1.3237471732131325</v>
      </c>
      <c r="H76" s="413">
        <v>1.3577297198797247</v>
      </c>
      <c r="I76" s="413">
        <v>1.3762893632416635</v>
      </c>
      <c r="J76" s="413">
        <v>1.3799755254182491</v>
      </c>
      <c r="K76" s="413">
        <v>1.3605629497644305</v>
      </c>
      <c r="L76" s="413">
        <v>1.257385165490317</v>
      </c>
      <c r="M76" s="413">
        <v>1.2410718359326536</v>
      </c>
      <c r="N76" s="413">
        <v>1.3018947762686799</v>
      </c>
      <c r="O76" s="413">
        <v>1.2906670895511194</v>
      </c>
      <c r="P76" s="413">
        <v>1.3526167146665977</v>
      </c>
      <c r="Q76" s="413">
        <v>1.3612773054411618</v>
      </c>
      <c r="R76" s="413">
        <v>1.3411172216283358</v>
      </c>
      <c r="S76" s="10"/>
      <c r="T76" s="10"/>
      <c r="U76" s="10"/>
    </row>
    <row r="77" spans="1:21" x14ac:dyDescent="0.2">
      <c r="A77" s="8" t="str">
        <f>A3</f>
        <v>ULS Norte Alentejano</v>
      </c>
      <c r="B77" s="103">
        <v>1.3153824772035156</v>
      </c>
      <c r="C77" s="103">
        <v>1.3905701119796645</v>
      </c>
      <c r="D77" s="103">
        <v>1.3642512632967618</v>
      </c>
      <c r="E77" s="103">
        <v>1.482441132775365</v>
      </c>
      <c r="F77" s="103">
        <v>1.4886177799452613</v>
      </c>
      <c r="G77" s="103">
        <v>1.3486295418074521</v>
      </c>
      <c r="H77" s="103">
        <v>1.370427994520437</v>
      </c>
      <c r="I77" s="103">
        <v>1.3277850980923591</v>
      </c>
      <c r="J77" s="103">
        <v>1.2892911626420409</v>
      </c>
      <c r="K77" s="103">
        <v>1.3298179131105272</v>
      </c>
      <c r="L77" s="103">
        <v>1.14560602307866</v>
      </c>
      <c r="M77" s="103">
        <v>1.0963320899961588</v>
      </c>
      <c r="N77" s="103">
        <v>1.2230412977826728</v>
      </c>
      <c r="O77" s="103">
        <v>1.2391815545330229</v>
      </c>
      <c r="P77" s="103">
        <v>1.3238427471240264</v>
      </c>
      <c r="Q77" s="103">
        <v>1.2838877713937282</v>
      </c>
      <c r="R77" s="103">
        <v>1.2433737639216165</v>
      </c>
      <c r="S77" s="90"/>
      <c r="T77" s="90"/>
      <c r="U77" s="90"/>
    </row>
    <row r="78" spans="1:21" x14ac:dyDescent="0.2">
      <c r="B78" s="70"/>
      <c r="C78" s="70"/>
      <c r="D78" s="70"/>
      <c r="E78" s="70"/>
      <c r="H78" s="12"/>
      <c r="I78" s="12"/>
      <c r="J78" s="12"/>
      <c r="K78" s="12"/>
      <c r="L78" s="12"/>
      <c r="M78" s="12"/>
      <c r="N78" s="14"/>
      <c r="O78" s="14"/>
      <c r="P78" s="12"/>
      <c r="Q78" s="12"/>
    </row>
    <row r="79" spans="1:21" x14ac:dyDescent="0.2">
      <c r="A79" s="69" t="s">
        <v>292</v>
      </c>
    </row>
    <row r="80" spans="1:21" x14ac:dyDescent="0.2">
      <c r="A80" s="9" t="s">
        <v>174</v>
      </c>
      <c r="B80" s="72" t="s">
        <v>42</v>
      </c>
      <c r="C80" s="72" t="s">
        <v>43</v>
      </c>
      <c r="D80" s="72" t="s">
        <v>44</v>
      </c>
      <c r="E80" s="72" t="s">
        <v>45</v>
      </c>
      <c r="F80" s="72" t="s">
        <v>46</v>
      </c>
      <c r="G80" s="107" t="s">
        <v>20</v>
      </c>
      <c r="H80" s="107" t="s">
        <v>21</v>
      </c>
      <c r="I80" s="107" t="s">
        <v>22</v>
      </c>
      <c r="J80" s="107" t="s">
        <v>47</v>
      </c>
      <c r="K80" s="107" t="s">
        <v>48</v>
      </c>
      <c r="L80" s="107" t="s">
        <v>172</v>
      </c>
      <c r="M80" s="107" t="s">
        <v>129</v>
      </c>
      <c r="N80" s="107" t="s">
        <v>173</v>
      </c>
      <c r="O80" s="107" t="s">
        <v>212</v>
      </c>
      <c r="P80" s="107" t="s">
        <v>297</v>
      </c>
      <c r="Q80" s="70"/>
      <c r="R80" s="107" t="s">
        <v>268</v>
      </c>
      <c r="S80" s="8" t="s">
        <v>269</v>
      </c>
      <c r="T80" s="8" t="s">
        <v>270</v>
      </c>
    </row>
    <row r="81" spans="1:21" x14ac:dyDescent="0.2">
      <c r="A81" s="8" t="s">
        <v>16</v>
      </c>
      <c r="B81" s="10">
        <v>75.842931027107568</v>
      </c>
      <c r="C81" s="10">
        <v>76.150955935506246</v>
      </c>
      <c r="D81" s="10">
        <v>76.47967569130401</v>
      </c>
      <c r="E81" s="10">
        <v>76.913818460382458</v>
      </c>
      <c r="F81" s="10">
        <v>77.317543385493849</v>
      </c>
      <c r="G81" s="10">
        <v>77.538677702453555</v>
      </c>
      <c r="H81" s="10">
        <v>77.914654403544915</v>
      </c>
      <c r="I81" s="10">
        <v>78.169372327918623</v>
      </c>
      <c r="J81" s="10">
        <v>78.679601142304676</v>
      </c>
      <c r="K81" s="10">
        <v>78.961769893920803</v>
      </c>
      <c r="L81" s="10">
        <v>79.388113844452818</v>
      </c>
      <c r="M81" s="10">
        <v>79.624992373266664</v>
      </c>
      <c r="N81" s="10">
        <v>79.869711060519549</v>
      </c>
      <c r="O81" s="10">
        <v>80.286881840493976</v>
      </c>
      <c r="P81" s="10">
        <v>80.571829775787393</v>
      </c>
      <c r="Q81" s="90"/>
      <c r="R81" s="10">
        <f>N81-B81</f>
        <v>4.0267800334119812</v>
      </c>
      <c r="S81" s="10">
        <f>B83-B81</f>
        <v>0.40788098531562866</v>
      </c>
      <c r="T81" s="10">
        <f>N83-N81</f>
        <v>-0.65433608675294863</v>
      </c>
      <c r="U81" s="10"/>
    </row>
    <row r="82" spans="1:21" x14ac:dyDescent="0.2">
      <c r="A82" s="8" t="str">
        <f>A2</f>
        <v>ARS Alentejo</v>
      </c>
      <c r="B82" s="411">
        <v>75.691022309697189</v>
      </c>
      <c r="C82" s="411">
        <v>75.961218072502831</v>
      </c>
      <c r="D82" s="411">
        <v>76.285602884670908</v>
      </c>
      <c r="E82" s="411">
        <v>76.76845144626941</v>
      </c>
      <c r="F82" s="411">
        <v>77.219644724917401</v>
      </c>
      <c r="G82" s="411">
        <v>77.242462763140935</v>
      </c>
      <c r="H82" s="411">
        <v>77.607361347327029</v>
      </c>
      <c r="I82" s="411">
        <v>77.699541654854656</v>
      </c>
      <c r="J82" s="411">
        <v>78.331761023794385</v>
      </c>
      <c r="K82" s="411">
        <v>78.409718002508654</v>
      </c>
      <c r="L82" s="411">
        <v>78.805511895104942</v>
      </c>
      <c r="M82" s="411">
        <v>78.805255679049637</v>
      </c>
      <c r="N82" s="411">
        <v>78.911157291312591</v>
      </c>
      <c r="O82" s="411">
        <v>79.267003484742773</v>
      </c>
      <c r="P82" s="411">
        <v>79.547804440226841</v>
      </c>
      <c r="Q82" s="90"/>
      <c r="R82" s="10">
        <f>N82-B82</f>
        <v>3.2201349816154021</v>
      </c>
      <c r="S82" s="10">
        <f>B83-B82</f>
        <v>0.55978970272600748</v>
      </c>
      <c r="T82" s="10">
        <f>N83-N82</f>
        <v>0.30421768245400926</v>
      </c>
      <c r="U82" s="10"/>
    </row>
    <row r="83" spans="1:21" x14ac:dyDescent="0.2">
      <c r="A83" s="8" t="str">
        <f>A3</f>
        <v>ULS Norte Alentejano</v>
      </c>
      <c r="B83" s="11">
        <v>76.250812012423197</v>
      </c>
      <c r="C83" s="11">
        <v>76.332391304318165</v>
      </c>
      <c r="D83" s="11">
        <v>76.705761563851098</v>
      </c>
      <c r="E83" s="11">
        <v>76.953120816542864</v>
      </c>
      <c r="F83" s="11">
        <v>77.474443978159655</v>
      </c>
      <c r="G83" s="11">
        <v>77.246061764038132</v>
      </c>
      <c r="H83" s="11">
        <v>77.770915632126403</v>
      </c>
      <c r="I83" s="11">
        <v>77.826111584262833</v>
      </c>
      <c r="J83" s="11">
        <v>78.484373700904499</v>
      </c>
      <c r="K83" s="11">
        <v>78.315198460452706</v>
      </c>
      <c r="L83" s="11">
        <v>78.812610932295243</v>
      </c>
      <c r="M83" s="11">
        <v>78.897090794634508</v>
      </c>
      <c r="N83" s="11">
        <v>79.2153749737666</v>
      </c>
      <c r="O83" s="11">
        <v>79.365994718429022</v>
      </c>
      <c r="P83" s="11">
        <v>79.522800424415166</v>
      </c>
      <c r="Q83" s="90"/>
      <c r="R83" s="16">
        <f>N83-B83</f>
        <v>2.9645629613434039</v>
      </c>
      <c r="S83" s="90"/>
      <c r="T83" s="90"/>
      <c r="U83" s="90"/>
    </row>
    <row r="84" spans="1:21" x14ac:dyDescent="0.2">
      <c r="A84" s="9" t="s">
        <v>62</v>
      </c>
      <c r="B84" s="72" t="s">
        <v>42</v>
      </c>
      <c r="C84" s="72" t="s">
        <v>43</v>
      </c>
      <c r="D84" s="72" t="s">
        <v>44</v>
      </c>
      <c r="E84" s="72" t="s">
        <v>45</v>
      </c>
      <c r="F84" s="72" t="s">
        <v>46</v>
      </c>
      <c r="G84" s="107" t="s">
        <v>20</v>
      </c>
      <c r="H84" s="107" t="s">
        <v>21</v>
      </c>
      <c r="I84" s="107" t="s">
        <v>22</v>
      </c>
      <c r="J84" s="107" t="s">
        <v>47</v>
      </c>
      <c r="K84" s="107" t="s">
        <v>48</v>
      </c>
      <c r="L84" s="107" t="s">
        <v>172</v>
      </c>
      <c r="M84" s="107" t="s">
        <v>129</v>
      </c>
      <c r="N84" s="107" t="s">
        <v>173</v>
      </c>
      <c r="O84" s="107" t="s">
        <v>212</v>
      </c>
      <c r="P84" s="107" t="s">
        <v>297</v>
      </c>
      <c r="Q84" s="70"/>
    </row>
    <row r="85" spans="1:21" x14ac:dyDescent="0.2">
      <c r="A85" s="8" t="s">
        <v>16</v>
      </c>
      <c r="B85" s="10">
        <v>72.236034473125429</v>
      </c>
      <c r="C85" s="10">
        <v>72.59212045396508</v>
      </c>
      <c r="D85" s="10">
        <v>72.939511744395816</v>
      </c>
      <c r="E85" s="10">
        <v>73.382464218606671</v>
      </c>
      <c r="F85" s="10">
        <v>73.807200112506806</v>
      </c>
      <c r="G85" s="10">
        <v>74.111729973825817</v>
      </c>
      <c r="H85" s="10">
        <v>74.53809573917448</v>
      </c>
      <c r="I85" s="10">
        <v>74.836478445845216</v>
      </c>
      <c r="J85" s="10">
        <v>75.268369061226039</v>
      </c>
      <c r="K85" s="10">
        <v>75.58199477957811</v>
      </c>
      <c r="L85" s="10">
        <v>76.037112625383713</v>
      </c>
      <c r="M85" s="10">
        <v>76.384046458242906</v>
      </c>
      <c r="N85" s="10">
        <v>76.656367834144277</v>
      </c>
      <c r="O85" s="10">
        <v>77.046402771931596</v>
      </c>
      <c r="P85" s="10">
        <v>77.325289100626719</v>
      </c>
      <c r="Q85" s="90"/>
      <c r="R85" s="10">
        <f>N85-B85</f>
        <v>4.420333361018848</v>
      </c>
      <c r="S85" s="10">
        <f>B87-B85</f>
        <v>0.78687202921086907</v>
      </c>
      <c r="T85" s="10">
        <f>N87-N85</f>
        <v>-0.17239107824396172</v>
      </c>
      <c r="U85" s="10"/>
    </row>
    <row r="86" spans="1:21" x14ac:dyDescent="0.2">
      <c r="A86" s="8" t="str">
        <f>A2</f>
        <v>ARS Alentejo</v>
      </c>
      <c r="B86" s="411">
        <v>72.163344621993545</v>
      </c>
      <c r="C86" s="411">
        <v>72.461692114854188</v>
      </c>
      <c r="D86" s="411">
        <v>72.89103620760649</v>
      </c>
      <c r="E86" s="411">
        <v>73.37727177198677</v>
      </c>
      <c r="F86" s="411">
        <v>73.853881158044345</v>
      </c>
      <c r="G86" s="411">
        <v>73.912380255193284</v>
      </c>
      <c r="H86" s="411">
        <v>74.251326067347932</v>
      </c>
      <c r="I86" s="411">
        <v>74.335840265144981</v>
      </c>
      <c r="J86" s="411">
        <v>74.985163064700203</v>
      </c>
      <c r="K86" s="411">
        <v>75.208232057260446</v>
      </c>
      <c r="L86" s="411">
        <v>75.722334686531298</v>
      </c>
      <c r="M86" s="411">
        <v>75.745049595106863</v>
      </c>
      <c r="N86" s="411">
        <v>75.963441647874902</v>
      </c>
      <c r="O86" s="411">
        <v>76.302682941310806</v>
      </c>
      <c r="P86" s="411">
        <v>76.72757198453084</v>
      </c>
      <c r="Q86" s="90"/>
      <c r="R86" s="10">
        <f>N86-B86</f>
        <v>3.8000970258813567</v>
      </c>
      <c r="S86" s="10">
        <f>B87-B86</f>
        <v>0.85956188034275272</v>
      </c>
      <c r="T86" s="10">
        <f>N87-N86</f>
        <v>0.52053510802541325</v>
      </c>
      <c r="U86" s="10"/>
    </row>
    <row r="87" spans="1:21" x14ac:dyDescent="0.2">
      <c r="A87" s="8" t="str">
        <f>A3</f>
        <v>ULS Norte Alentejano</v>
      </c>
      <c r="B87" s="11">
        <v>73.022906502336298</v>
      </c>
      <c r="C87" s="11">
        <v>73.202623259954933</v>
      </c>
      <c r="D87" s="11">
        <v>73.682050553513378</v>
      </c>
      <c r="E87" s="11">
        <v>74.102496718848215</v>
      </c>
      <c r="F87" s="11">
        <v>74.582910409064638</v>
      </c>
      <c r="G87" s="11">
        <v>74.251008126145607</v>
      </c>
      <c r="H87" s="11">
        <v>74.470765866083369</v>
      </c>
      <c r="I87" s="11">
        <v>74.486917126383617</v>
      </c>
      <c r="J87" s="11">
        <v>74.974545605092359</v>
      </c>
      <c r="K87" s="11">
        <v>75.01507414992264</v>
      </c>
      <c r="L87" s="11">
        <v>75.790304916847802</v>
      </c>
      <c r="M87" s="11">
        <v>76.051271578686595</v>
      </c>
      <c r="N87" s="11">
        <v>76.483976755900315</v>
      </c>
      <c r="O87" s="11">
        <v>76.568123178867722</v>
      </c>
      <c r="P87" s="11">
        <v>76.882164044007396</v>
      </c>
      <c r="Q87" s="90"/>
      <c r="R87" s="16">
        <f>N87-B87</f>
        <v>3.4610702535640172</v>
      </c>
      <c r="S87" s="90"/>
      <c r="T87" s="90"/>
      <c r="U87" s="90"/>
    </row>
    <row r="88" spans="1:21" x14ac:dyDescent="0.2">
      <c r="A88" s="8" t="str">
        <f>A3 &amp; " (IC min)"</f>
        <v>ULS Norte Alentejano (IC min)</v>
      </c>
      <c r="B88" s="11">
        <v>72.333254958232885</v>
      </c>
      <c r="C88" s="11">
        <v>72.487744889509216</v>
      </c>
      <c r="D88" s="11">
        <v>72.987901333164842</v>
      </c>
      <c r="E88" s="11">
        <v>73.419591238209406</v>
      </c>
      <c r="F88" s="11">
        <v>73.931128114479534</v>
      </c>
      <c r="G88" s="11">
        <v>73.580000920549011</v>
      </c>
      <c r="H88" s="11">
        <v>73.791992533328525</v>
      </c>
      <c r="I88" s="11">
        <v>73.786752742544735</v>
      </c>
      <c r="J88" s="11">
        <v>74.282287767029459</v>
      </c>
      <c r="K88" s="11">
        <v>74.318299293769087</v>
      </c>
      <c r="L88" s="11">
        <v>75.101590844291579</v>
      </c>
      <c r="M88" s="11">
        <v>75.383165745465163</v>
      </c>
      <c r="N88" s="11">
        <v>75.837051132464453</v>
      </c>
      <c r="O88" s="11">
        <v>75.942823926733965</v>
      </c>
      <c r="P88" s="11">
        <v>76.276184112306979</v>
      </c>
      <c r="Q88" s="90"/>
      <c r="R88" s="90"/>
      <c r="S88" s="90"/>
      <c r="T88" s="90"/>
      <c r="U88" s="90"/>
    </row>
    <row r="89" spans="1:21" x14ac:dyDescent="0.2">
      <c r="A89" s="8" t="str">
        <f>A3&amp;" (IC max)"</f>
        <v>ULS Norte Alentejano (IC max)</v>
      </c>
      <c r="B89" s="11">
        <v>73.71255804643971</v>
      </c>
      <c r="C89" s="11">
        <v>73.91750163040065</v>
      </c>
      <c r="D89" s="11">
        <v>74.376199773861913</v>
      </c>
      <c r="E89" s="11">
        <v>74.785402199487024</v>
      </c>
      <c r="F89" s="11">
        <v>75.234692703649742</v>
      </c>
      <c r="G89" s="11">
        <v>74.922015331742202</v>
      </c>
      <c r="H89" s="11">
        <v>75.149539198838212</v>
      </c>
      <c r="I89" s="11">
        <v>75.187081510222498</v>
      </c>
      <c r="J89" s="11">
        <v>75.66680344315526</v>
      </c>
      <c r="K89" s="11">
        <v>75.711849006076193</v>
      </c>
      <c r="L89" s="11">
        <v>76.479018989404025</v>
      </c>
      <c r="M89" s="11">
        <v>76.719377411908027</v>
      </c>
      <c r="N89" s="11">
        <v>77.130902379336177</v>
      </c>
      <c r="O89" s="11">
        <v>77.19342243100148</v>
      </c>
      <c r="P89" s="11">
        <v>77.488143975707814</v>
      </c>
      <c r="Q89" s="90"/>
      <c r="R89" s="90"/>
      <c r="S89" s="90"/>
      <c r="T89" s="90"/>
      <c r="U89" s="90"/>
    </row>
    <row r="90" spans="1:21" x14ac:dyDescent="0.2">
      <c r="A90" s="8" t="s">
        <v>175</v>
      </c>
      <c r="B90" s="109">
        <f>B87-B88</f>
        <v>0.68965154410341256</v>
      </c>
      <c r="C90" s="109">
        <f t="shared" ref="C90:N90" si="11">C87-C88</f>
        <v>0.71487837044571734</v>
      </c>
      <c r="D90" s="109">
        <f t="shared" si="11"/>
        <v>0.69414922034853532</v>
      </c>
      <c r="E90" s="109">
        <f t="shared" si="11"/>
        <v>0.68290548063880863</v>
      </c>
      <c r="F90" s="109">
        <f t="shared" si="11"/>
        <v>0.65178229458510373</v>
      </c>
      <c r="G90" s="109">
        <f t="shared" si="11"/>
        <v>0.67100720559659521</v>
      </c>
      <c r="H90" s="109">
        <f t="shared" si="11"/>
        <v>0.67877333275484375</v>
      </c>
      <c r="I90" s="109">
        <f t="shared" si="11"/>
        <v>0.70016438383888158</v>
      </c>
      <c r="J90" s="109">
        <f t="shared" si="11"/>
        <v>0.69225783806290053</v>
      </c>
      <c r="K90" s="109">
        <f t="shared" si="11"/>
        <v>0.69677485615355295</v>
      </c>
      <c r="L90" s="109">
        <f t="shared" si="11"/>
        <v>0.6887140725562233</v>
      </c>
      <c r="M90" s="109">
        <f t="shared" si="11"/>
        <v>0.66810583322143202</v>
      </c>
      <c r="N90" s="109">
        <f t="shared" si="11"/>
        <v>0.64692562343586246</v>
      </c>
      <c r="O90" s="109">
        <f>O87-O88</f>
        <v>0.62529925213375748</v>
      </c>
      <c r="P90" s="109">
        <f>P87-P88</f>
        <v>0.60597993170041775</v>
      </c>
      <c r="Q90" s="12"/>
    </row>
    <row r="91" spans="1:21" x14ac:dyDescent="0.2">
      <c r="A91" s="9" t="s">
        <v>63</v>
      </c>
      <c r="B91" s="72" t="s">
        <v>42</v>
      </c>
      <c r="C91" s="72" t="s">
        <v>43</v>
      </c>
      <c r="D91" s="72" t="s">
        <v>44</v>
      </c>
      <c r="E91" s="72" t="s">
        <v>45</v>
      </c>
      <c r="F91" s="72" t="s">
        <v>46</v>
      </c>
      <c r="G91" s="107" t="s">
        <v>20</v>
      </c>
      <c r="H91" s="107" t="s">
        <v>21</v>
      </c>
      <c r="I91" s="107" t="s">
        <v>22</v>
      </c>
      <c r="J91" s="107" t="s">
        <v>47</v>
      </c>
      <c r="K91" s="107" t="s">
        <v>48</v>
      </c>
      <c r="L91" s="107" t="s">
        <v>172</v>
      </c>
      <c r="M91" s="107" t="s">
        <v>129</v>
      </c>
      <c r="N91" s="107" t="s">
        <v>173</v>
      </c>
      <c r="O91" s="107" t="s">
        <v>212</v>
      </c>
      <c r="P91" s="107" t="s">
        <v>297</v>
      </c>
      <c r="Q91" s="70"/>
    </row>
    <row r="92" spans="1:21" x14ac:dyDescent="0.2">
      <c r="A92" s="8" t="s">
        <v>16</v>
      </c>
      <c r="B92" s="10">
        <v>79.443923615595722</v>
      </c>
      <c r="C92" s="10">
        <v>79.693892792065768</v>
      </c>
      <c r="D92" s="10">
        <v>79.999141955163608</v>
      </c>
      <c r="E92" s="10">
        <v>80.418481546781095</v>
      </c>
      <c r="F92" s="10">
        <v>80.791862316458221</v>
      </c>
      <c r="G92" s="10">
        <v>80.914577714649738</v>
      </c>
      <c r="H92" s="10">
        <v>81.220585636122593</v>
      </c>
      <c r="I92" s="10">
        <v>81.420421666650441</v>
      </c>
      <c r="J92" s="10">
        <v>82.004085267982191</v>
      </c>
      <c r="K92" s="10">
        <v>82.244534380367867</v>
      </c>
      <c r="L92" s="10">
        <v>82.624994827090632</v>
      </c>
      <c r="M92" s="10">
        <v>82.731426705931</v>
      </c>
      <c r="N92" s="10">
        <v>82.940009905682018</v>
      </c>
      <c r="O92" s="10">
        <v>83.371656505874853</v>
      </c>
      <c r="P92" s="10">
        <v>83.655929725352806</v>
      </c>
      <c r="Q92" s="90"/>
      <c r="R92" s="10">
        <f>N92-B92</f>
        <v>3.4960862900862963</v>
      </c>
      <c r="S92" s="10">
        <f>B94-B92</f>
        <v>0.12368855190607064</v>
      </c>
      <c r="T92" s="10">
        <f>N94-N92</f>
        <v>-1.0627897181659449</v>
      </c>
      <c r="U92" s="10"/>
    </row>
    <row r="93" spans="1:21" x14ac:dyDescent="0.2">
      <c r="A93" s="8" t="str">
        <f>A2</f>
        <v>ARS Alentejo</v>
      </c>
      <c r="B93" s="411">
        <v>79.47611044107407</v>
      </c>
      <c r="C93" s="411">
        <v>79.708328546110479</v>
      </c>
      <c r="D93" s="411">
        <v>79.90108411906931</v>
      </c>
      <c r="E93" s="411">
        <v>80.365943533404419</v>
      </c>
      <c r="F93" s="411">
        <v>80.791257159913258</v>
      </c>
      <c r="G93" s="411">
        <v>80.76783410891467</v>
      </c>
      <c r="H93" s="411">
        <v>81.14661838628642</v>
      </c>
      <c r="I93" s="411">
        <v>81.234391169701908</v>
      </c>
      <c r="J93" s="411">
        <v>81.817163946372062</v>
      </c>
      <c r="K93" s="411">
        <v>81.72776445871537</v>
      </c>
      <c r="L93" s="411">
        <v>81.965085716632117</v>
      </c>
      <c r="M93" s="411">
        <v>81.931464569314926</v>
      </c>
      <c r="N93" s="411">
        <v>81.895313509291455</v>
      </c>
      <c r="O93" s="411">
        <v>82.26438038768967</v>
      </c>
      <c r="P93" s="411">
        <v>82.372443650216013</v>
      </c>
      <c r="Q93" s="90"/>
      <c r="R93" s="10">
        <f>N93-B93</f>
        <v>2.4192030682173851</v>
      </c>
      <c r="S93" s="10">
        <f>B94-B93</f>
        <v>9.1501726427722474E-2</v>
      </c>
      <c r="T93" s="10">
        <f>N94-N93</f>
        <v>-1.809332177538181E-2</v>
      </c>
      <c r="U93" s="10"/>
    </row>
    <row r="94" spans="1:21" x14ac:dyDescent="0.2">
      <c r="A94" s="8" t="str">
        <f>A3</f>
        <v>ULS Norte Alentejano</v>
      </c>
      <c r="B94" s="11">
        <v>79.567612167501792</v>
      </c>
      <c r="C94" s="11">
        <v>79.532619952981264</v>
      </c>
      <c r="D94" s="11">
        <v>79.777378937668644</v>
      </c>
      <c r="E94" s="11">
        <v>79.818735763598752</v>
      </c>
      <c r="F94" s="11">
        <v>80.419464327154628</v>
      </c>
      <c r="G94" s="11">
        <v>80.30319540877521</v>
      </c>
      <c r="H94" s="11">
        <v>81.169540827285275</v>
      </c>
      <c r="I94" s="11">
        <v>81.24106909365959</v>
      </c>
      <c r="J94" s="11">
        <v>82.076149223960172</v>
      </c>
      <c r="K94" s="11">
        <v>81.680444612339855</v>
      </c>
      <c r="L94" s="11">
        <v>81.838427349048587</v>
      </c>
      <c r="M94" s="11">
        <v>81.72262462558642</v>
      </c>
      <c r="N94" s="11">
        <v>81.877220187516073</v>
      </c>
      <c r="O94" s="11">
        <v>82.121577084692774</v>
      </c>
      <c r="P94" s="11">
        <v>82.106677958273039</v>
      </c>
      <c r="Q94" s="90"/>
      <c r="R94" s="16">
        <f>N94-B94</f>
        <v>2.3096080200142808</v>
      </c>
      <c r="S94" s="90"/>
      <c r="T94" s="90"/>
      <c r="U94" s="90"/>
    </row>
    <row r="95" spans="1:21" x14ac:dyDescent="0.2">
      <c r="A95" s="8" t="str">
        <f>A3 &amp; " (IC min)"</f>
        <v>ULS Norte Alentejano (IC min)</v>
      </c>
      <c r="B95" s="11">
        <v>78.993869764054125</v>
      </c>
      <c r="C95" s="11">
        <v>78.917941767497553</v>
      </c>
      <c r="D95" s="11">
        <v>79.169419967210615</v>
      </c>
      <c r="E95" s="11">
        <v>79.214839474988679</v>
      </c>
      <c r="F95" s="11">
        <v>79.818079327199513</v>
      </c>
      <c r="G95" s="11">
        <v>79.710608600934762</v>
      </c>
      <c r="H95" s="11">
        <v>80.599123379733243</v>
      </c>
      <c r="I95" s="11">
        <v>80.691287655531951</v>
      </c>
      <c r="J95" s="11">
        <v>81.530337457838428</v>
      </c>
      <c r="K95" s="11">
        <v>81.070471236960898</v>
      </c>
      <c r="L95" s="11">
        <v>81.19209055831476</v>
      </c>
      <c r="M95" s="11">
        <v>81.094990283523984</v>
      </c>
      <c r="N95" s="11">
        <v>81.275978484652882</v>
      </c>
      <c r="O95" s="11">
        <v>81.537273639933147</v>
      </c>
      <c r="P95" s="11">
        <v>81.523676009612871</v>
      </c>
      <c r="Q95" s="90"/>
      <c r="R95" s="90"/>
      <c r="S95" s="90"/>
      <c r="T95" s="90"/>
      <c r="U95" s="90"/>
    </row>
    <row r="96" spans="1:21" x14ac:dyDescent="0.2">
      <c r="A96" s="8" t="str">
        <f>A3&amp;" (IC max)"</f>
        <v>ULS Norte Alentejano (IC max)</v>
      </c>
      <c r="B96" s="11">
        <v>80.14135457094946</v>
      </c>
      <c r="C96" s="11">
        <v>80.147298138464976</v>
      </c>
      <c r="D96" s="11">
        <v>80.385337908126672</v>
      </c>
      <c r="E96" s="11">
        <v>80.422632052208826</v>
      </c>
      <c r="F96" s="11">
        <v>81.020849327109744</v>
      </c>
      <c r="G96" s="11">
        <v>80.895782216615657</v>
      </c>
      <c r="H96" s="11">
        <v>81.739958274837306</v>
      </c>
      <c r="I96" s="11">
        <v>81.790850531787228</v>
      </c>
      <c r="J96" s="11">
        <v>82.621960990081917</v>
      </c>
      <c r="K96" s="11">
        <v>82.290417987718811</v>
      </c>
      <c r="L96" s="11">
        <v>82.484764139782413</v>
      </c>
      <c r="M96" s="11">
        <v>82.350258967648855</v>
      </c>
      <c r="N96" s="11">
        <v>82.478461890379265</v>
      </c>
      <c r="O96" s="11">
        <v>82.705880529452401</v>
      </c>
      <c r="P96" s="11">
        <v>82.689679906933208</v>
      </c>
      <c r="Q96" s="90"/>
      <c r="R96" s="90"/>
      <c r="S96" s="90"/>
      <c r="T96" s="90"/>
      <c r="U96" s="90"/>
    </row>
    <row r="97" spans="1:121" x14ac:dyDescent="0.2">
      <c r="A97" s="8" t="s">
        <v>175</v>
      </c>
      <c r="B97" s="109">
        <f>B94-B95</f>
        <v>0.57374240344766747</v>
      </c>
      <c r="C97" s="109">
        <f t="shared" ref="C97:N97" si="12">C94-C95</f>
        <v>0.61467818548371156</v>
      </c>
      <c r="D97" s="109">
        <f t="shared" si="12"/>
        <v>0.6079589704580286</v>
      </c>
      <c r="E97" s="109">
        <f t="shared" si="12"/>
        <v>0.60389628861007338</v>
      </c>
      <c r="F97" s="109">
        <f t="shared" si="12"/>
        <v>0.60138499995511552</v>
      </c>
      <c r="G97" s="109">
        <f t="shared" si="12"/>
        <v>0.5925868078404477</v>
      </c>
      <c r="H97" s="109">
        <f t="shared" si="12"/>
        <v>0.57041744755203183</v>
      </c>
      <c r="I97" s="109">
        <f t="shared" si="12"/>
        <v>0.54978143812763847</v>
      </c>
      <c r="J97" s="109">
        <f t="shared" si="12"/>
        <v>0.54581176612174431</v>
      </c>
      <c r="K97" s="109">
        <f t="shared" si="12"/>
        <v>0.60997337537895646</v>
      </c>
      <c r="L97" s="109">
        <f t="shared" si="12"/>
        <v>0.64633679073382666</v>
      </c>
      <c r="M97" s="109">
        <f t="shared" si="12"/>
        <v>0.62763434206243573</v>
      </c>
      <c r="N97" s="109">
        <f t="shared" si="12"/>
        <v>0.60124170286319156</v>
      </c>
      <c r="O97" s="109">
        <f>O94-O95</f>
        <v>0.5843034447596267</v>
      </c>
      <c r="P97" s="109">
        <f>P94-P95</f>
        <v>0.58300194866016852</v>
      </c>
      <c r="Q97" s="12"/>
    </row>
    <row r="98" spans="1:121" x14ac:dyDescent="0.2">
      <c r="B98" s="90"/>
      <c r="C98" s="70"/>
      <c r="D98" s="70"/>
      <c r="E98" s="70"/>
      <c r="H98" s="12"/>
      <c r="I98" s="12"/>
      <c r="J98" s="12"/>
      <c r="K98" s="12"/>
      <c r="L98" s="12"/>
      <c r="M98" s="12"/>
      <c r="N98" s="14"/>
      <c r="O98" s="14"/>
      <c r="P98" s="12"/>
      <c r="Q98" s="12"/>
    </row>
    <row r="99" spans="1:121" x14ac:dyDescent="0.2">
      <c r="B99" s="10"/>
      <c r="C99" s="110"/>
    </row>
    <row r="100" spans="1:121" x14ac:dyDescent="0.2">
      <c r="A100" s="227" t="str">
        <f>INDICE!C19</f>
        <v>COMO VIVEMOS?</v>
      </c>
    </row>
    <row r="102" spans="1:121" x14ac:dyDescent="0.2">
      <c r="A102" s="8" t="str">
        <f>"EVULOÇÃO MENSAL DO NÚMERO DE DESEMPREGADOS INSCRITOS NO INSTITUTO DE EMPREGO E FORMAÇÃO PROFISSIONAL (IEFP) " &amp; C3 &amp; " " &amp; A3 &amp; " , POR GÉNERO (JAN-04 A JUN-13)"</f>
        <v>EVULOÇÃO MENSAL DO NÚMERO DE DESEMPREGADOS INSCRITOS NO INSTITUTO DE EMPREGO E FORMAÇÃO PROFISSIONAL (IEFP) NA ULS Norte Alentejano , POR GÉNERO (JAN-04 A JUN-13)</v>
      </c>
    </row>
    <row r="103" spans="1:121" x14ac:dyDescent="0.2">
      <c r="B103" s="15">
        <v>37987</v>
      </c>
      <c r="C103" s="15">
        <v>38018</v>
      </c>
      <c r="D103" s="15">
        <v>38047</v>
      </c>
      <c r="E103" s="15">
        <v>38078</v>
      </c>
      <c r="F103" s="15">
        <v>38108</v>
      </c>
      <c r="G103" s="15">
        <v>38139</v>
      </c>
      <c r="H103" s="15">
        <v>38169</v>
      </c>
      <c r="I103" s="15">
        <v>38200</v>
      </c>
      <c r="J103" s="15">
        <v>38231</v>
      </c>
      <c r="K103" s="15">
        <v>38261</v>
      </c>
      <c r="L103" s="15">
        <v>38292</v>
      </c>
      <c r="M103" s="15">
        <v>38322</v>
      </c>
      <c r="N103" s="15">
        <v>38353</v>
      </c>
      <c r="O103" s="15">
        <v>38384</v>
      </c>
      <c r="P103" s="15">
        <v>38412</v>
      </c>
      <c r="Q103" s="15">
        <v>38443</v>
      </c>
      <c r="R103" s="15">
        <v>38473</v>
      </c>
      <c r="S103" s="15">
        <v>38504</v>
      </c>
      <c r="T103" s="15">
        <v>38534</v>
      </c>
      <c r="U103" s="15">
        <v>38565</v>
      </c>
      <c r="V103" s="15">
        <v>38596</v>
      </c>
      <c r="W103" s="15">
        <v>38626</v>
      </c>
      <c r="X103" s="15">
        <v>38657</v>
      </c>
      <c r="Y103" s="15">
        <v>38687</v>
      </c>
      <c r="Z103" s="15">
        <v>38718</v>
      </c>
      <c r="AA103" s="15">
        <v>38749</v>
      </c>
      <c r="AB103" s="15">
        <v>38777</v>
      </c>
      <c r="AC103" s="15">
        <v>38808</v>
      </c>
      <c r="AD103" s="15">
        <v>38838</v>
      </c>
      <c r="AE103" s="15">
        <v>38869</v>
      </c>
      <c r="AF103" s="15">
        <v>38899</v>
      </c>
      <c r="AG103" s="15">
        <v>38930</v>
      </c>
      <c r="AH103" s="15">
        <v>38961</v>
      </c>
      <c r="AI103" s="15">
        <v>38991</v>
      </c>
      <c r="AJ103" s="15">
        <v>39022</v>
      </c>
      <c r="AK103" s="15">
        <v>39052</v>
      </c>
      <c r="AL103" s="15">
        <v>39083</v>
      </c>
      <c r="AM103" s="15">
        <v>39114</v>
      </c>
      <c r="AN103" s="15">
        <v>39142</v>
      </c>
      <c r="AO103" s="15">
        <v>39173</v>
      </c>
      <c r="AP103" s="15">
        <v>39203</v>
      </c>
      <c r="AQ103" s="15">
        <v>39234</v>
      </c>
      <c r="AR103" s="15">
        <v>39264</v>
      </c>
      <c r="AS103" s="15">
        <v>39295</v>
      </c>
      <c r="AT103" s="15">
        <v>39326</v>
      </c>
      <c r="AU103" s="15">
        <v>39356</v>
      </c>
      <c r="AV103" s="15">
        <v>39387</v>
      </c>
      <c r="AW103" s="15">
        <v>39417</v>
      </c>
      <c r="AX103" s="15">
        <v>39448</v>
      </c>
      <c r="AY103" s="15">
        <v>39479</v>
      </c>
      <c r="AZ103" s="15">
        <v>39508</v>
      </c>
      <c r="BA103" s="15">
        <v>39539</v>
      </c>
      <c r="BB103" s="15">
        <v>39569</v>
      </c>
      <c r="BC103" s="15">
        <v>39600</v>
      </c>
      <c r="BD103" s="15">
        <v>39630</v>
      </c>
      <c r="BE103" s="15">
        <v>39661</v>
      </c>
      <c r="BF103" s="15">
        <v>39692</v>
      </c>
      <c r="BG103" s="15">
        <v>39722</v>
      </c>
      <c r="BH103" s="15">
        <v>39753</v>
      </c>
      <c r="BI103" s="15">
        <v>39783</v>
      </c>
      <c r="BJ103" s="15">
        <v>39814</v>
      </c>
      <c r="BK103" s="15">
        <v>39845</v>
      </c>
      <c r="BL103" s="15">
        <v>39873</v>
      </c>
      <c r="BM103" s="15">
        <v>39904</v>
      </c>
      <c r="BN103" s="15">
        <v>39934</v>
      </c>
      <c r="BO103" s="15">
        <v>39965</v>
      </c>
      <c r="BP103" s="15">
        <v>39995</v>
      </c>
      <c r="BQ103" s="15">
        <v>40026</v>
      </c>
      <c r="BR103" s="15">
        <v>40057</v>
      </c>
      <c r="BS103" s="15">
        <v>40087</v>
      </c>
      <c r="BT103" s="15">
        <v>40118</v>
      </c>
      <c r="BU103" s="15">
        <v>40148</v>
      </c>
      <c r="BV103" s="15">
        <v>40179</v>
      </c>
      <c r="BW103" s="15">
        <v>40210</v>
      </c>
      <c r="BX103" s="15">
        <v>40238</v>
      </c>
      <c r="BY103" s="15">
        <v>40269</v>
      </c>
      <c r="BZ103" s="15">
        <v>40299</v>
      </c>
      <c r="CA103" s="15">
        <v>40330</v>
      </c>
      <c r="CB103" s="15">
        <v>40360</v>
      </c>
      <c r="CC103" s="15">
        <v>40391</v>
      </c>
      <c r="CD103" s="15">
        <v>40422</v>
      </c>
      <c r="CE103" s="15">
        <v>40452</v>
      </c>
      <c r="CF103" s="15">
        <v>40483</v>
      </c>
      <c r="CG103" s="15">
        <v>40513</v>
      </c>
      <c r="CH103" s="15">
        <v>40544</v>
      </c>
      <c r="CI103" s="15">
        <v>40575</v>
      </c>
      <c r="CJ103" s="15">
        <v>40603</v>
      </c>
      <c r="CK103" s="15">
        <v>40634</v>
      </c>
      <c r="CL103" s="15">
        <v>40664</v>
      </c>
      <c r="CM103" s="15">
        <v>40695</v>
      </c>
      <c r="CN103" s="15">
        <v>40725</v>
      </c>
      <c r="CO103" s="15">
        <v>40756</v>
      </c>
      <c r="CP103" s="15">
        <v>40787</v>
      </c>
      <c r="CQ103" s="15">
        <v>40817</v>
      </c>
      <c r="CR103" s="15">
        <v>40848</v>
      </c>
      <c r="CS103" s="15">
        <v>40878</v>
      </c>
      <c r="CT103" s="15">
        <v>40909</v>
      </c>
      <c r="CU103" s="15">
        <v>40940</v>
      </c>
      <c r="CV103" s="15">
        <v>40969</v>
      </c>
      <c r="CW103" s="15">
        <v>41000</v>
      </c>
      <c r="CX103" s="15">
        <v>41030</v>
      </c>
      <c r="CY103" s="15">
        <v>41061</v>
      </c>
      <c r="CZ103" s="15">
        <v>41091</v>
      </c>
      <c r="DA103" s="15">
        <v>41122</v>
      </c>
      <c r="DB103" s="15">
        <v>41153</v>
      </c>
      <c r="DC103" s="15">
        <v>41183</v>
      </c>
      <c r="DD103" s="15">
        <v>41214</v>
      </c>
      <c r="DE103" s="15">
        <v>41244</v>
      </c>
      <c r="DF103" s="15">
        <v>41275</v>
      </c>
      <c r="DG103" s="15">
        <v>41306</v>
      </c>
      <c r="DH103" s="15">
        <v>41334</v>
      </c>
      <c r="DI103" s="15">
        <v>41365</v>
      </c>
      <c r="DJ103" s="15">
        <v>41395</v>
      </c>
      <c r="DK103" s="15">
        <v>41426</v>
      </c>
      <c r="DL103" s="15">
        <v>41456</v>
      </c>
      <c r="DM103" s="15">
        <v>41487</v>
      </c>
      <c r="DN103" s="15">
        <v>41518</v>
      </c>
      <c r="DO103" s="15">
        <v>41548</v>
      </c>
      <c r="DP103" s="15">
        <v>41579</v>
      </c>
      <c r="DQ103" s="15">
        <v>41609</v>
      </c>
    </row>
    <row r="104" spans="1:121" x14ac:dyDescent="0.2">
      <c r="A104" s="8" t="s">
        <v>16</v>
      </c>
      <c r="B104" s="70">
        <v>454397</v>
      </c>
      <c r="C104" s="70">
        <v>457864</v>
      </c>
      <c r="D104" s="70">
        <v>461070</v>
      </c>
      <c r="E104" s="70">
        <v>452216</v>
      </c>
      <c r="F104" s="70">
        <v>442811</v>
      </c>
      <c r="G104" s="70">
        <v>435489</v>
      </c>
      <c r="H104" s="70">
        <v>436773</v>
      </c>
      <c r="I104" s="70">
        <v>440364</v>
      </c>
      <c r="J104" s="70">
        <v>457075</v>
      </c>
      <c r="K104" s="70">
        <v>457477</v>
      </c>
      <c r="L104" s="70">
        <v>460454</v>
      </c>
      <c r="M104" s="70">
        <v>457864</v>
      </c>
      <c r="N104" s="70">
        <v>471639</v>
      </c>
      <c r="O104" s="70">
        <v>475602</v>
      </c>
      <c r="P104" s="70">
        <v>472771</v>
      </c>
      <c r="Q104" s="70">
        <v>467166</v>
      </c>
      <c r="R104" s="70">
        <v>459194</v>
      </c>
      <c r="S104" s="70">
        <v>453207</v>
      </c>
      <c r="T104" s="70">
        <v>450215</v>
      </c>
      <c r="U104" s="70">
        <v>454662</v>
      </c>
      <c r="V104" s="70">
        <v>472114</v>
      </c>
      <c r="W104" s="70">
        <v>473813</v>
      </c>
      <c r="X104" s="70">
        <v>474862</v>
      </c>
      <c r="Y104" s="70">
        <v>468115</v>
      </c>
      <c r="Z104" s="70">
        <v>479552</v>
      </c>
      <c r="AA104" s="70">
        <v>476229</v>
      </c>
      <c r="AB104" s="70">
        <v>468470</v>
      </c>
      <c r="AC104" s="70">
        <v>457958</v>
      </c>
      <c r="AD104" s="70">
        <v>445949</v>
      </c>
      <c r="AE104" s="70">
        <v>431621</v>
      </c>
      <c r="AF104" s="70">
        <v>426340</v>
      </c>
      <c r="AG104" s="70">
        <v>426127</v>
      </c>
      <c r="AH104" s="70">
        <v>437246</v>
      </c>
      <c r="AI104" s="70">
        <v>440807</v>
      </c>
      <c r="AJ104" s="70">
        <v>445308</v>
      </c>
      <c r="AK104" s="70">
        <v>440125</v>
      </c>
      <c r="AL104" s="70">
        <v>444390</v>
      </c>
      <c r="AM104" s="70">
        <v>438073</v>
      </c>
      <c r="AN104" s="70">
        <v>428997</v>
      </c>
      <c r="AO104" s="70">
        <v>408401</v>
      </c>
      <c r="AP104" s="70">
        <v>385341</v>
      </c>
      <c r="AQ104" s="70">
        <v>376672</v>
      </c>
      <c r="AR104" s="70">
        <v>377806</v>
      </c>
      <c r="AS104" s="70">
        <v>380362</v>
      </c>
      <c r="AT104" s="70">
        <v>385918</v>
      </c>
      <c r="AU104" s="70">
        <v>386505</v>
      </c>
      <c r="AV104" s="70">
        <v>384562</v>
      </c>
      <c r="AW104" s="70">
        <v>377436</v>
      </c>
      <c r="AX104" s="70">
        <v>386377</v>
      </c>
      <c r="AY104" s="70">
        <v>385528</v>
      </c>
      <c r="AZ104" s="70">
        <v>378279</v>
      </c>
      <c r="BA104" s="70">
        <v>373812</v>
      </c>
      <c r="BB104" s="70">
        <v>371129</v>
      </c>
      <c r="BC104" s="70">
        <v>370849</v>
      </c>
      <c r="BD104" s="70">
        <v>370556</v>
      </c>
      <c r="BE104" s="70">
        <v>378750</v>
      </c>
      <c r="BF104" s="70">
        <v>383934</v>
      </c>
      <c r="BG104" s="70">
        <v>388658</v>
      </c>
      <c r="BH104" s="70">
        <v>395926</v>
      </c>
      <c r="BI104" s="70">
        <v>402545</v>
      </c>
      <c r="BJ104" s="70">
        <v>433149</v>
      </c>
      <c r="BK104" s="70">
        <v>453582</v>
      </c>
      <c r="BL104" s="70">
        <v>467559</v>
      </c>
      <c r="BM104" s="70">
        <v>474960</v>
      </c>
      <c r="BN104" s="70">
        <v>472356</v>
      </c>
      <c r="BO104" s="70">
        <v>472873</v>
      </c>
      <c r="BP104" s="70">
        <v>479922</v>
      </c>
      <c r="BQ104" s="70">
        <v>484932</v>
      </c>
      <c r="BR104" s="70">
        <v>492987</v>
      </c>
      <c r="BS104" s="70">
        <v>499283</v>
      </c>
      <c r="BT104" s="70">
        <v>504264</v>
      </c>
      <c r="BU104" s="70">
        <v>504775</v>
      </c>
      <c r="BV104" s="70">
        <v>539130</v>
      </c>
      <c r="BW104" s="70">
        <v>539733</v>
      </c>
      <c r="BX104" s="70">
        <v>550214</v>
      </c>
      <c r="BY104" s="70">
        <v>549676</v>
      </c>
      <c r="BZ104" s="70">
        <v>539957</v>
      </c>
      <c r="CA104" s="70">
        <v>531348</v>
      </c>
      <c r="CB104" s="70">
        <v>527809</v>
      </c>
      <c r="CC104" s="70">
        <v>529568</v>
      </c>
      <c r="CD104" s="70">
        <v>534990</v>
      </c>
      <c r="CE104" s="70">
        <v>529337</v>
      </c>
      <c r="CF104" s="70">
        <v>525154</v>
      </c>
      <c r="CG104" s="70">
        <v>519888</v>
      </c>
      <c r="CH104" s="70">
        <v>533980</v>
      </c>
      <c r="CI104" s="70">
        <v>531266</v>
      </c>
      <c r="CJ104" s="70">
        <v>527071</v>
      </c>
      <c r="CK104" s="70">
        <v>517103</v>
      </c>
      <c r="CL104" s="70">
        <v>506003</v>
      </c>
      <c r="CM104" s="70">
        <v>494326</v>
      </c>
      <c r="CN104" s="70">
        <v>499908</v>
      </c>
      <c r="CO104" s="70">
        <v>508946</v>
      </c>
      <c r="CP104" s="70">
        <v>529210</v>
      </c>
      <c r="CQ104" s="70">
        <v>541153</v>
      </c>
      <c r="CR104" s="70">
        <v>555788</v>
      </c>
      <c r="CS104" s="70">
        <v>576383</v>
      </c>
      <c r="CT104" s="70">
        <v>607044</v>
      </c>
      <c r="CU104" s="70">
        <v>616212</v>
      </c>
      <c r="CV104" s="70">
        <v>628908</v>
      </c>
      <c r="CW104" s="70">
        <v>623395</v>
      </c>
      <c r="CX104" s="70">
        <v>609273</v>
      </c>
      <c r="CY104" s="70">
        <v>614282</v>
      </c>
      <c r="CZ104" s="70">
        <v>622997</v>
      </c>
      <c r="DA104" s="70">
        <v>641218</v>
      </c>
      <c r="DB104" s="70">
        <v>650827</v>
      </c>
      <c r="DC104" s="70">
        <v>660780</v>
      </c>
      <c r="DD104" s="70">
        <v>662937</v>
      </c>
      <c r="DE104" s="70">
        <v>675466</v>
      </c>
      <c r="DF104" s="70">
        <v>703030</v>
      </c>
      <c r="DG104" s="70">
        <v>701959</v>
      </c>
      <c r="DH104" s="70">
        <v>696897</v>
      </c>
      <c r="DI104" s="70">
        <v>691128</v>
      </c>
      <c r="DJ104" s="70">
        <v>666445</v>
      </c>
      <c r="DK104" s="70">
        <v>653967</v>
      </c>
      <c r="DL104" s="70">
        <v>653601</v>
      </c>
      <c r="DM104" s="70">
        <v>660975</v>
      </c>
      <c r="DN104" s="70">
        <v>662812</v>
      </c>
      <c r="DO104" s="70">
        <v>659121</v>
      </c>
      <c r="DP104" s="70">
        <v>656093</v>
      </c>
      <c r="DQ104" s="70">
        <v>654569</v>
      </c>
    </row>
    <row r="105" spans="1:121" x14ac:dyDescent="0.2">
      <c r="A105" s="8" t="str">
        <f>A2</f>
        <v>ARS Alentejo</v>
      </c>
      <c r="B105" s="410">
        <v>25684</v>
      </c>
      <c r="C105" s="410">
        <v>25774</v>
      </c>
      <c r="D105" s="410">
        <v>25961</v>
      </c>
      <c r="E105" s="410">
        <v>24571</v>
      </c>
      <c r="F105" s="410">
        <v>23204</v>
      </c>
      <c r="G105" s="410">
        <v>22358</v>
      </c>
      <c r="H105" s="410">
        <v>22768</v>
      </c>
      <c r="I105" s="410">
        <v>22339</v>
      </c>
      <c r="J105" s="410">
        <v>23037</v>
      </c>
      <c r="K105" s="410">
        <v>23769</v>
      </c>
      <c r="L105" s="410">
        <v>22900</v>
      </c>
      <c r="M105" s="410">
        <v>22611</v>
      </c>
      <c r="N105" s="410">
        <v>24407</v>
      </c>
      <c r="O105" s="410">
        <v>24749</v>
      </c>
      <c r="P105" s="410">
        <v>25019</v>
      </c>
      <c r="Q105" s="410">
        <v>24344</v>
      </c>
      <c r="R105" s="410">
        <v>22930</v>
      </c>
      <c r="S105" s="410">
        <v>22317</v>
      </c>
      <c r="T105" s="410">
        <v>22631</v>
      </c>
      <c r="U105" s="410">
        <v>22929</v>
      </c>
      <c r="V105" s="410">
        <v>23776</v>
      </c>
      <c r="W105" s="410">
        <v>25094</v>
      </c>
      <c r="X105" s="410">
        <v>24769</v>
      </c>
      <c r="Y105" s="410">
        <v>23543</v>
      </c>
      <c r="Z105" s="410">
        <v>24639</v>
      </c>
      <c r="AA105" s="410">
        <v>24571</v>
      </c>
      <c r="AB105" s="410">
        <v>24036</v>
      </c>
      <c r="AC105" s="410">
        <v>22853</v>
      </c>
      <c r="AD105" s="410">
        <v>20835</v>
      </c>
      <c r="AE105" s="410">
        <v>19896</v>
      </c>
      <c r="AF105" s="410">
        <v>19566</v>
      </c>
      <c r="AG105" s="410">
        <v>20081</v>
      </c>
      <c r="AH105" s="410">
        <v>19827</v>
      </c>
      <c r="AI105" s="410">
        <v>20906</v>
      </c>
      <c r="AJ105" s="410">
        <v>20999</v>
      </c>
      <c r="AK105" s="410">
        <v>20843</v>
      </c>
      <c r="AL105" s="410">
        <v>22111</v>
      </c>
      <c r="AM105" s="410">
        <v>22064</v>
      </c>
      <c r="AN105" s="410">
        <v>21435</v>
      </c>
      <c r="AO105" s="410">
        <v>19892</v>
      </c>
      <c r="AP105" s="410">
        <v>17796</v>
      </c>
      <c r="AQ105" s="410">
        <v>17152</v>
      </c>
      <c r="AR105" s="410">
        <v>17325</v>
      </c>
      <c r="AS105" s="410">
        <v>18025</v>
      </c>
      <c r="AT105" s="410">
        <v>17598</v>
      </c>
      <c r="AU105" s="410">
        <v>18677</v>
      </c>
      <c r="AV105" s="410">
        <v>18179</v>
      </c>
      <c r="AW105" s="410">
        <v>17420</v>
      </c>
      <c r="AX105" s="410">
        <v>18861</v>
      </c>
      <c r="AY105" s="410">
        <v>18609</v>
      </c>
      <c r="AZ105" s="410">
        <v>18356</v>
      </c>
      <c r="BA105" s="410">
        <v>18278</v>
      </c>
      <c r="BB105" s="410">
        <v>17561</v>
      </c>
      <c r="BC105" s="410">
        <v>17265</v>
      </c>
      <c r="BD105" s="410">
        <v>17262</v>
      </c>
      <c r="BE105" s="410">
        <v>17421</v>
      </c>
      <c r="BF105" s="410">
        <v>17737</v>
      </c>
      <c r="BG105" s="410">
        <v>19176</v>
      </c>
      <c r="BH105" s="410">
        <v>18551</v>
      </c>
      <c r="BI105" s="410">
        <v>18751</v>
      </c>
      <c r="BJ105" s="410">
        <v>20893</v>
      </c>
      <c r="BK105" s="410">
        <v>21955</v>
      </c>
      <c r="BL105" s="410">
        <v>22655</v>
      </c>
      <c r="BM105" s="410">
        <v>22481</v>
      </c>
      <c r="BN105" s="410">
        <v>21242</v>
      </c>
      <c r="BO105" s="410">
        <v>20681</v>
      </c>
      <c r="BP105" s="410">
        <v>20969</v>
      </c>
      <c r="BQ105" s="410">
        <v>21012</v>
      </c>
      <c r="BR105" s="410">
        <v>22250</v>
      </c>
      <c r="BS105" s="410">
        <v>22646</v>
      </c>
      <c r="BT105" s="410">
        <v>21856</v>
      </c>
      <c r="BU105" s="410">
        <v>21706</v>
      </c>
      <c r="BV105" s="410">
        <v>24618</v>
      </c>
      <c r="BW105" s="410">
        <v>24491</v>
      </c>
      <c r="BX105" s="410">
        <v>25846</v>
      </c>
      <c r="BY105" s="410">
        <v>26013</v>
      </c>
      <c r="BZ105" s="410">
        <v>24780</v>
      </c>
      <c r="CA105" s="410">
        <v>24037</v>
      </c>
      <c r="CB105" s="410">
        <v>23348</v>
      </c>
      <c r="CC105" s="410">
        <v>23695</v>
      </c>
      <c r="CD105" s="410">
        <v>23481</v>
      </c>
      <c r="CE105" s="410">
        <v>23784</v>
      </c>
      <c r="CF105" s="410">
        <v>23243</v>
      </c>
      <c r="CG105" s="410">
        <v>22854</v>
      </c>
      <c r="CH105" s="410">
        <v>23692</v>
      </c>
      <c r="CI105" s="410">
        <v>23969</v>
      </c>
      <c r="CJ105" s="410">
        <v>24126</v>
      </c>
      <c r="CK105" s="410">
        <v>22912</v>
      </c>
      <c r="CL105" s="410">
        <v>21630</v>
      </c>
      <c r="CM105" s="410">
        <v>20684</v>
      </c>
      <c r="CN105" s="410">
        <v>21047</v>
      </c>
      <c r="CO105" s="410">
        <v>21726</v>
      </c>
      <c r="CP105" s="410">
        <v>23345</v>
      </c>
      <c r="CQ105" s="410">
        <v>24473</v>
      </c>
      <c r="CR105" s="410">
        <v>24968</v>
      </c>
      <c r="CS105" s="410">
        <v>25829</v>
      </c>
      <c r="CT105" s="410">
        <v>28118</v>
      </c>
      <c r="CU105" s="410">
        <v>29107</v>
      </c>
      <c r="CV105" s="410">
        <v>29979</v>
      </c>
      <c r="CW105" s="410">
        <v>29100</v>
      </c>
      <c r="CX105" s="410">
        <v>27917</v>
      </c>
      <c r="CY105" s="410">
        <v>28102</v>
      </c>
      <c r="CZ105" s="410">
        <v>29347</v>
      </c>
      <c r="DA105" s="410">
        <v>30814</v>
      </c>
      <c r="DB105" s="410">
        <v>31530</v>
      </c>
      <c r="DC105" s="410">
        <v>32358</v>
      </c>
      <c r="DD105" s="410">
        <v>31759</v>
      </c>
      <c r="DE105" s="410">
        <v>31561</v>
      </c>
      <c r="DF105" s="410">
        <v>33606</v>
      </c>
      <c r="DG105" s="410">
        <v>34007</v>
      </c>
      <c r="DH105" s="410">
        <v>34084</v>
      </c>
      <c r="DI105" s="410">
        <v>33760</v>
      </c>
      <c r="DJ105" s="410">
        <v>31531</v>
      </c>
      <c r="DK105" s="410">
        <v>31112</v>
      </c>
      <c r="DL105" s="410">
        <v>31669</v>
      </c>
      <c r="DM105" s="410">
        <v>31879</v>
      </c>
      <c r="DN105" s="410">
        <v>31393</v>
      </c>
      <c r="DO105" s="410">
        <v>31657</v>
      </c>
      <c r="DP105" s="410">
        <v>30770</v>
      </c>
      <c r="DQ105" s="410">
        <v>29973</v>
      </c>
    </row>
    <row r="106" spans="1:121" x14ac:dyDescent="0.2">
      <c r="A106" s="8" t="str">
        <f>A3</f>
        <v>ULS Norte Alentejano</v>
      </c>
      <c r="B106" s="13">
        <v>5905</v>
      </c>
      <c r="C106" s="13">
        <v>5941</v>
      </c>
      <c r="D106" s="13">
        <v>5888</v>
      </c>
      <c r="E106" s="13">
        <v>5564</v>
      </c>
      <c r="F106" s="13">
        <v>5232</v>
      </c>
      <c r="G106" s="13">
        <v>4914</v>
      </c>
      <c r="H106" s="13">
        <v>5119</v>
      </c>
      <c r="I106" s="13">
        <v>5139</v>
      </c>
      <c r="J106" s="13">
        <v>5242</v>
      </c>
      <c r="K106" s="13">
        <v>5320</v>
      </c>
      <c r="L106" s="13">
        <v>5032</v>
      </c>
      <c r="M106" s="13">
        <v>5066</v>
      </c>
      <c r="N106" s="13">
        <v>5461</v>
      </c>
      <c r="O106" s="13">
        <v>5590</v>
      </c>
      <c r="P106" s="13">
        <v>5724</v>
      </c>
      <c r="Q106" s="13">
        <v>5703</v>
      </c>
      <c r="R106" s="13">
        <v>5226</v>
      </c>
      <c r="S106" s="13">
        <v>5031</v>
      </c>
      <c r="T106" s="13">
        <v>5220</v>
      </c>
      <c r="U106" s="13">
        <v>5202</v>
      </c>
      <c r="V106" s="13">
        <v>5321</v>
      </c>
      <c r="W106" s="13">
        <v>5496</v>
      </c>
      <c r="X106" s="13">
        <v>5471</v>
      </c>
      <c r="Y106" s="13">
        <v>5357</v>
      </c>
      <c r="Z106" s="13">
        <v>5864</v>
      </c>
      <c r="AA106" s="13">
        <v>5856</v>
      </c>
      <c r="AB106" s="13">
        <v>5796</v>
      </c>
      <c r="AC106" s="13">
        <v>5681</v>
      </c>
      <c r="AD106" s="13">
        <v>5144</v>
      </c>
      <c r="AE106" s="13">
        <v>4957</v>
      </c>
      <c r="AF106" s="13">
        <v>4930</v>
      </c>
      <c r="AG106" s="13">
        <v>5089</v>
      </c>
      <c r="AH106" s="13">
        <v>5022</v>
      </c>
      <c r="AI106" s="13">
        <v>5051</v>
      </c>
      <c r="AJ106" s="13">
        <v>5016</v>
      </c>
      <c r="AK106" s="13">
        <v>5105</v>
      </c>
      <c r="AL106" s="13">
        <v>5417</v>
      </c>
      <c r="AM106" s="13">
        <v>5474</v>
      </c>
      <c r="AN106" s="13">
        <v>5113</v>
      </c>
      <c r="AO106" s="13">
        <v>4793</v>
      </c>
      <c r="AP106" s="13">
        <v>4369</v>
      </c>
      <c r="AQ106" s="13">
        <v>4212</v>
      </c>
      <c r="AR106" s="13">
        <v>4192</v>
      </c>
      <c r="AS106" s="13">
        <v>4362</v>
      </c>
      <c r="AT106" s="13">
        <v>4305</v>
      </c>
      <c r="AU106" s="13">
        <v>4379</v>
      </c>
      <c r="AV106" s="13">
        <v>4281</v>
      </c>
      <c r="AW106" s="13">
        <v>4169</v>
      </c>
      <c r="AX106" s="13">
        <v>4670</v>
      </c>
      <c r="AY106" s="13">
        <v>4651</v>
      </c>
      <c r="AZ106" s="13">
        <v>4570</v>
      </c>
      <c r="BA106" s="13">
        <v>4697</v>
      </c>
      <c r="BB106" s="13">
        <v>4417</v>
      </c>
      <c r="BC106" s="13">
        <v>4408</v>
      </c>
      <c r="BD106" s="13">
        <v>4367</v>
      </c>
      <c r="BE106" s="13">
        <v>4486</v>
      </c>
      <c r="BF106" s="13">
        <v>4529</v>
      </c>
      <c r="BG106" s="13">
        <v>4730</v>
      </c>
      <c r="BH106" s="13">
        <v>4784</v>
      </c>
      <c r="BI106" s="13">
        <v>4955</v>
      </c>
      <c r="BJ106" s="13">
        <v>5424</v>
      </c>
      <c r="BK106" s="13">
        <v>5761</v>
      </c>
      <c r="BL106" s="13">
        <v>5986</v>
      </c>
      <c r="BM106" s="13">
        <v>5846</v>
      </c>
      <c r="BN106" s="13">
        <v>5364</v>
      </c>
      <c r="BO106" s="13">
        <v>5060</v>
      </c>
      <c r="BP106" s="13">
        <v>5189</v>
      </c>
      <c r="BQ106" s="13">
        <v>5161</v>
      </c>
      <c r="BR106" s="13">
        <v>5315</v>
      </c>
      <c r="BS106" s="13">
        <v>5384</v>
      </c>
      <c r="BT106" s="13">
        <v>5368</v>
      </c>
      <c r="BU106" s="13">
        <v>5380</v>
      </c>
      <c r="BV106" s="13">
        <v>6367</v>
      </c>
      <c r="BW106" s="13">
        <v>6404</v>
      </c>
      <c r="BX106" s="13">
        <v>6793</v>
      </c>
      <c r="BY106" s="13">
        <v>6734</v>
      </c>
      <c r="BZ106" s="13">
        <v>6510</v>
      </c>
      <c r="CA106" s="13">
        <v>6426</v>
      </c>
      <c r="CB106" s="13">
        <v>6221</v>
      </c>
      <c r="CC106" s="13">
        <v>6513</v>
      </c>
      <c r="CD106" s="13">
        <v>6498</v>
      </c>
      <c r="CE106" s="13">
        <v>6399</v>
      </c>
      <c r="CF106" s="13">
        <v>6239</v>
      </c>
      <c r="CG106" s="13">
        <v>6245</v>
      </c>
      <c r="CH106" s="13">
        <v>6347</v>
      </c>
      <c r="CI106" s="13">
        <v>6483</v>
      </c>
      <c r="CJ106" s="13">
        <v>6485</v>
      </c>
      <c r="CK106" s="13">
        <v>6178</v>
      </c>
      <c r="CL106" s="13">
        <v>5818</v>
      </c>
      <c r="CM106" s="13">
        <v>5668</v>
      </c>
      <c r="CN106" s="13">
        <v>5834</v>
      </c>
      <c r="CO106" s="13">
        <v>6124</v>
      </c>
      <c r="CP106" s="13">
        <v>6391</v>
      </c>
      <c r="CQ106" s="13">
        <v>6437</v>
      </c>
      <c r="CR106" s="13">
        <v>6441</v>
      </c>
      <c r="CS106" s="13">
        <v>6530</v>
      </c>
      <c r="CT106" s="13">
        <v>6860</v>
      </c>
      <c r="CU106" s="13">
        <v>6994</v>
      </c>
      <c r="CV106" s="13">
        <v>7135</v>
      </c>
      <c r="CW106" s="13">
        <v>6860</v>
      </c>
      <c r="CX106" s="13">
        <v>6622</v>
      </c>
      <c r="CY106" s="13">
        <v>6652</v>
      </c>
      <c r="CZ106" s="13">
        <v>7081</v>
      </c>
      <c r="DA106" s="13">
        <v>7509</v>
      </c>
      <c r="DB106" s="13">
        <v>7428</v>
      </c>
      <c r="DC106" s="13">
        <v>7376</v>
      </c>
      <c r="DD106" s="13">
        <v>7297</v>
      </c>
      <c r="DE106" s="13">
        <v>7460</v>
      </c>
      <c r="DF106" s="13">
        <v>8057</v>
      </c>
      <c r="DG106" s="13">
        <v>8007</v>
      </c>
      <c r="DH106" s="13">
        <v>7995</v>
      </c>
      <c r="DI106" s="13">
        <v>8128</v>
      </c>
      <c r="DJ106" s="13">
        <v>7672</v>
      </c>
      <c r="DK106" s="13">
        <v>7594</v>
      </c>
      <c r="DL106" s="13">
        <v>7741</v>
      </c>
      <c r="DM106" s="13">
        <v>7872</v>
      </c>
      <c r="DN106" s="13">
        <v>7567</v>
      </c>
      <c r="DO106" s="13">
        <v>7383</v>
      </c>
      <c r="DP106" s="13">
        <v>7055</v>
      </c>
      <c r="DQ106" s="13">
        <v>6748</v>
      </c>
    </row>
    <row r="107" spans="1:121" x14ac:dyDescent="0.2">
      <c r="A107" s="8" t="s">
        <v>62</v>
      </c>
      <c r="B107" s="13">
        <v>2218</v>
      </c>
      <c r="C107" s="13">
        <v>2242</v>
      </c>
      <c r="D107" s="13">
        <v>2231</v>
      </c>
      <c r="E107" s="13">
        <v>2176</v>
      </c>
      <c r="F107" s="13">
        <v>2059</v>
      </c>
      <c r="G107" s="13">
        <v>1878</v>
      </c>
      <c r="H107" s="13">
        <v>1968</v>
      </c>
      <c r="I107" s="13">
        <v>1987</v>
      </c>
      <c r="J107" s="13">
        <v>2014</v>
      </c>
      <c r="K107" s="13">
        <v>2027</v>
      </c>
      <c r="L107" s="13">
        <v>1984</v>
      </c>
      <c r="M107" s="13">
        <v>1998</v>
      </c>
      <c r="N107" s="13">
        <v>2154</v>
      </c>
      <c r="O107" s="13">
        <v>2245</v>
      </c>
      <c r="P107" s="13">
        <v>2295</v>
      </c>
      <c r="Q107" s="13">
        <v>2310</v>
      </c>
      <c r="R107" s="13">
        <v>2116</v>
      </c>
      <c r="S107" s="13">
        <v>1986</v>
      </c>
      <c r="T107" s="13">
        <v>2077</v>
      </c>
      <c r="U107" s="13">
        <v>2060</v>
      </c>
      <c r="V107" s="13">
        <v>2055</v>
      </c>
      <c r="W107" s="13">
        <v>2171</v>
      </c>
      <c r="X107" s="13">
        <v>2188</v>
      </c>
      <c r="Y107" s="13">
        <v>2183</v>
      </c>
      <c r="Z107" s="13">
        <v>2340</v>
      </c>
      <c r="AA107" s="13">
        <v>2366</v>
      </c>
      <c r="AB107" s="13">
        <v>2375</v>
      </c>
      <c r="AC107" s="13">
        <v>2343</v>
      </c>
      <c r="AD107" s="13">
        <v>2099</v>
      </c>
      <c r="AE107" s="13">
        <v>1936</v>
      </c>
      <c r="AF107" s="13">
        <v>1937</v>
      </c>
      <c r="AG107" s="13">
        <v>2024</v>
      </c>
      <c r="AH107" s="13">
        <v>2001</v>
      </c>
      <c r="AI107" s="13">
        <v>2046</v>
      </c>
      <c r="AJ107" s="13">
        <v>2063</v>
      </c>
      <c r="AK107" s="13">
        <v>2140</v>
      </c>
      <c r="AL107" s="13">
        <v>2259</v>
      </c>
      <c r="AM107" s="13">
        <v>2235</v>
      </c>
      <c r="AN107" s="13">
        <v>2058</v>
      </c>
      <c r="AO107" s="13">
        <v>1954</v>
      </c>
      <c r="AP107" s="13">
        <v>1767</v>
      </c>
      <c r="AQ107" s="13">
        <v>1628</v>
      </c>
      <c r="AR107" s="13">
        <v>1594</v>
      </c>
      <c r="AS107" s="13">
        <v>1712</v>
      </c>
      <c r="AT107" s="13">
        <v>1715</v>
      </c>
      <c r="AU107" s="13">
        <v>1689</v>
      </c>
      <c r="AV107" s="13">
        <v>1654</v>
      </c>
      <c r="AW107" s="13">
        <v>1618</v>
      </c>
      <c r="AX107" s="13">
        <v>1815</v>
      </c>
      <c r="AY107" s="13">
        <v>1808</v>
      </c>
      <c r="AZ107" s="13">
        <v>1797</v>
      </c>
      <c r="BA107" s="13">
        <v>1835</v>
      </c>
      <c r="BB107" s="13">
        <v>1778</v>
      </c>
      <c r="BC107" s="13">
        <v>1661</v>
      </c>
      <c r="BD107" s="13">
        <v>1699</v>
      </c>
      <c r="BE107" s="13">
        <v>1797</v>
      </c>
      <c r="BF107" s="13">
        <v>1874</v>
      </c>
      <c r="BG107" s="13">
        <v>1965</v>
      </c>
      <c r="BH107" s="13">
        <v>2074</v>
      </c>
      <c r="BI107" s="13">
        <v>2209</v>
      </c>
      <c r="BJ107" s="13">
        <v>2471</v>
      </c>
      <c r="BK107" s="13">
        <v>2687</v>
      </c>
      <c r="BL107" s="13">
        <v>2766</v>
      </c>
      <c r="BM107" s="13">
        <v>2725</v>
      </c>
      <c r="BN107" s="13">
        <v>2551</v>
      </c>
      <c r="BO107" s="13">
        <v>2370</v>
      </c>
      <c r="BP107" s="13">
        <v>2482</v>
      </c>
      <c r="BQ107" s="13">
        <v>2472</v>
      </c>
      <c r="BR107" s="13">
        <v>2480</v>
      </c>
      <c r="BS107" s="13">
        <v>2576</v>
      </c>
      <c r="BT107" s="13">
        <v>2577</v>
      </c>
      <c r="BU107" s="13">
        <v>2575</v>
      </c>
      <c r="BV107" s="13">
        <v>3145</v>
      </c>
      <c r="BW107" s="13">
        <v>3145</v>
      </c>
      <c r="BX107" s="13">
        <v>3286</v>
      </c>
      <c r="BY107" s="13">
        <v>3304</v>
      </c>
      <c r="BZ107" s="13">
        <v>3197</v>
      </c>
      <c r="CA107" s="13">
        <v>3079</v>
      </c>
      <c r="CB107" s="13">
        <v>2914</v>
      </c>
      <c r="CC107" s="13">
        <v>3051</v>
      </c>
      <c r="CD107" s="13">
        <v>3044</v>
      </c>
      <c r="CE107" s="13">
        <v>2964</v>
      </c>
      <c r="CF107" s="13">
        <v>2951</v>
      </c>
      <c r="CG107" s="13">
        <v>2965</v>
      </c>
      <c r="CH107" s="13">
        <v>3067</v>
      </c>
      <c r="CI107" s="13">
        <v>3158</v>
      </c>
      <c r="CJ107" s="13">
        <v>3220</v>
      </c>
      <c r="CK107" s="13">
        <v>3105</v>
      </c>
      <c r="CL107" s="13">
        <v>2893</v>
      </c>
      <c r="CM107" s="13">
        <v>2786</v>
      </c>
      <c r="CN107" s="13">
        <v>2837</v>
      </c>
      <c r="CO107" s="13">
        <v>3074</v>
      </c>
      <c r="CP107" s="13">
        <v>3139</v>
      </c>
      <c r="CQ107" s="13">
        <v>3141</v>
      </c>
      <c r="CR107" s="13">
        <v>3149</v>
      </c>
      <c r="CS107" s="13">
        <v>3247</v>
      </c>
      <c r="CT107" s="13">
        <v>3394</v>
      </c>
      <c r="CU107" s="13">
        <v>3506</v>
      </c>
      <c r="CV107" s="13">
        <v>3540</v>
      </c>
      <c r="CW107" s="13">
        <v>3418</v>
      </c>
      <c r="CX107" s="13">
        <v>3262</v>
      </c>
      <c r="CY107" s="13">
        <v>3256</v>
      </c>
      <c r="CZ107" s="13">
        <v>3519</v>
      </c>
      <c r="DA107" s="13">
        <v>3763</v>
      </c>
      <c r="DB107" s="13">
        <v>3733</v>
      </c>
      <c r="DC107" s="13">
        <v>3698</v>
      </c>
      <c r="DD107" s="13">
        <v>3684</v>
      </c>
      <c r="DE107" s="13">
        <v>3785</v>
      </c>
      <c r="DF107" s="13">
        <v>4034</v>
      </c>
      <c r="DG107" s="13">
        <v>4016</v>
      </c>
      <c r="DH107" s="13">
        <v>3987</v>
      </c>
      <c r="DI107" s="13">
        <v>4063</v>
      </c>
      <c r="DJ107" s="13">
        <v>3878</v>
      </c>
      <c r="DK107" s="13">
        <v>3738</v>
      </c>
      <c r="DL107" s="13">
        <v>3697</v>
      </c>
      <c r="DM107" s="13">
        <v>3790</v>
      </c>
      <c r="DN107" s="13">
        <v>3750</v>
      </c>
      <c r="DO107" s="13">
        <v>3652</v>
      </c>
      <c r="DP107" s="13">
        <v>3419</v>
      </c>
      <c r="DQ107" s="13">
        <v>3243</v>
      </c>
    </row>
    <row r="108" spans="1:121" x14ac:dyDescent="0.2">
      <c r="A108" s="8" t="s">
        <v>63</v>
      </c>
      <c r="B108" s="13">
        <v>3687</v>
      </c>
      <c r="C108" s="13">
        <v>3699</v>
      </c>
      <c r="D108" s="13">
        <v>3657</v>
      </c>
      <c r="E108" s="13">
        <v>3388</v>
      </c>
      <c r="F108" s="13">
        <v>3173</v>
      </c>
      <c r="G108" s="13">
        <v>3036</v>
      </c>
      <c r="H108" s="13">
        <v>3151</v>
      </c>
      <c r="I108" s="13">
        <v>3152</v>
      </c>
      <c r="J108" s="13">
        <v>3228</v>
      </c>
      <c r="K108" s="13">
        <v>3293</v>
      </c>
      <c r="L108" s="13">
        <v>3048</v>
      </c>
      <c r="M108" s="13">
        <v>3068</v>
      </c>
      <c r="N108" s="13">
        <v>3307</v>
      </c>
      <c r="O108" s="13">
        <v>3345</v>
      </c>
      <c r="P108" s="13">
        <v>3429</v>
      </c>
      <c r="Q108" s="13">
        <v>3393</v>
      </c>
      <c r="R108" s="13">
        <v>3110</v>
      </c>
      <c r="S108" s="13">
        <v>3045</v>
      </c>
      <c r="T108" s="13">
        <v>3143</v>
      </c>
      <c r="U108" s="13">
        <v>3142</v>
      </c>
      <c r="V108" s="13">
        <v>3266</v>
      </c>
      <c r="W108" s="13">
        <v>3325</v>
      </c>
      <c r="X108" s="13">
        <v>3283</v>
      </c>
      <c r="Y108" s="13">
        <v>3174</v>
      </c>
      <c r="Z108" s="13">
        <v>3524</v>
      </c>
      <c r="AA108" s="13">
        <v>3490</v>
      </c>
      <c r="AB108" s="13">
        <v>3421</v>
      </c>
      <c r="AC108" s="13">
        <v>3338</v>
      </c>
      <c r="AD108" s="13">
        <v>3045</v>
      </c>
      <c r="AE108" s="13">
        <v>3021</v>
      </c>
      <c r="AF108" s="13">
        <v>2993</v>
      </c>
      <c r="AG108" s="13">
        <v>3065</v>
      </c>
      <c r="AH108" s="13">
        <v>3021</v>
      </c>
      <c r="AI108" s="13">
        <v>3005</v>
      </c>
      <c r="AJ108" s="13">
        <v>2953</v>
      </c>
      <c r="AK108" s="13">
        <v>2965</v>
      </c>
      <c r="AL108" s="13">
        <v>3158</v>
      </c>
      <c r="AM108" s="13">
        <v>3239</v>
      </c>
      <c r="AN108" s="13">
        <v>3055</v>
      </c>
      <c r="AO108" s="13">
        <v>2839</v>
      </c>
      <c r="AP108" s="13">
        <v>2602</v>
      </c>
      <c r="AQ108" s="13">
        <v>2584</v>
      </c>
      <c r="AR108" s="13">
        <v>2598</v>
      </c>
      <c r="AS108" s="13">
        <v>2650</v>
      </c>
      <c r="AT108" s="13">
        <v>2590</v>
      </c>
      <c r="AU108" s="13">
        <v>2690</v>
      </c>
      <c r="AV108" s="13">
        <v>2627</v>
      </c>
      <c r="AW108" s="13">
        <v>2551</v>
      </c>
      <c r="AX108" s="13">
        <v>2855</v>
      </c>
      <c r="AY108" s="13">
        <v>2843</v>
      </c>
      <c r="AZ108" s="13">
        <v>2773</v>
      </c>
      <c r="BA108" s="13">
        <v>2862</v>
      </c>
      <c r="BB108" s="13">
        <v>2639</v>
      </c>
      <c r="BC108" s="13">
        <v>2747</v>
      </c>
      <c r="BD108" s="13">
        <v>2668</v>
      </c>
      <c r="BE108" s="13">
        <v>2689</v>
      </c>
      <c r="BF108" s="13">
        <v>2655</v>
      </c>
      <c r="BG108" s="13">
        <v>2765</v>
      </c>
      <c r="BH108" s="13">
        <v>2710</v>
      </c>
      <c r="BI108" s="13">
        <v>2746</v>
      </c>
      <c r="BJ108" s="13">
        <v>2953</v>
      </c>
      <c r="BK108" s="13">
        <v>3074</v>
      </c>
      <c r="BL108" s="13">
        <v>3220</v>
      </c>
      <c r="BM108" s="13">
        <v>3121</v>
      </c>
      <c r="BN108" s="13">
        <v>2813</v>
      </c>
      <c r="BO108" s="13">
        <v>2690</v>
      </c>
      <c r="BP108" s="13">
        <v>2707</v>
      </c>
      <c r="BQ108" s="13">
        <v>2689</v>
      </c>
      <c r="BR108" s="13">
        <v>2835</v>
      </c>
      <c r="BS108" s="13">
        <v>2808</v>
      </c>
      <c r="BT108" s="13">
        <v>2791</v>
      </c>
      <c r="BU108" s="13">
        <v>2805</v>
      </c>
      <c r="BV108" s="13">
        <v>3222</v>
      </c>
      <c r="BW108" s="13">
        <v>3259</v>
      </c>
      <c r="BX108" s="13">
        <v>3507</v>
      </c>
      <c r="BY108" s="13">
        <v>3430</v>
      </c>
      <c r="BZ108" s="13">
        <v>3313</v>
      </c>
      <c r="CA108" s="13">
        <v>3347</v>
      </c>
      <c r="CB108" s="13">
        <v>3307</v>
      </c>
      <c r="CC108" s="13">
        <v>3462</v>
      </c>
      <c r="CD108" s="13">
        <v>3454</v>
      </c>
      <c r="CE108" s="13">
        <v>3435</v>
      </c>
      <c r="CF108" s="13">
        <v>3288</v>
      </c>
      <c r="CG108" s="13">
        <v>3280</v>
      </c>
      <c r="CH108" s="13">
        <v>3280</v>
      </c>
      <c r="CI108" s="13">
        <v>3325</v>
      </c>
      <c r="CJ108" s="13">
        <v>3265</v>
      </c>
      <c r="CK108" s="13">
        <v>3073</v>
      </c>
      <c r="CL108" s="13">
        <v>2925</v>
      </c>
      <c r="CM108" s="13">
        <v>2882</v>
      </c>
      <c r="CN108" s="13">
        <v>2997</v>
      </c>
      <c r="CO108" s="13">
        <v>3050</v>
      </c>
      <c r="CP108" s="13">
        <v>3252</v>
      </c>
      <c r="CQ108" s="13">
        <v>3296</v>
      </c>
      <c r="CR108" s="13">
        <v>3292</v>
      </c>
      <c r="CS108" s="13">
        <v>3283</v>
      </c>
      <c r="CT108" s="13">
        <v>3466</v>
      </c>
      <c r="CU108" s="13">
        <v>3488</v>
      </c>
      <c r="CV108" s="13">
        <v>3595</v>
      </c>
      <c r="CW108" s="13">
        <v>3442</v>
      </c>
      <c r="CX108" s="13">
        <v>3360</v>
      </c>
      <c r="CY108" s="13">
        <v>3396</v>
      </c>
      <c r="CZ108" s="13">
        <v>3562</v>
      </c>
      <c r="DA108" s="13">
        <v>3746</v>
      </c>
      <c r="DB108" s="13">
        <v>3695</v>
      </c>
      <c r="DC108" s="13">
        <v>3678</v>
      </c>
      <c r="DD108" s="13">
        <v>3613</v>
      </c>
      <c r="DE108" s="13">
        <v>3675</v>
      </c>
      <c r="DF108" s="13">
        <v>4023</v>
      </c>
      <c r="DG108" s="13">
        <v>3991</v>
      </c>
      <c r="DH108" s="13">
        <v>4008</v>
      </c>
      <c r="DI108" s="13">
        <v>4065</v>
      </c>
      <c r="DJ108" s="13">
        <v>3794</v>
      </c>
      <c r="DK108" s="13">
        <v>3856</v>
      </c>
      <c r="DL108" s="13">
        <v>4044</v>
      </c>
      <c r="DM108" s="13">
        <v>4082</v>
      </c>
      <c r="DN108" s="13">
        <v>3817</v>
      </c>
      <c r="DO108" s="13">
        <v>3731</v>
      </c>
      <c r="DP108" s="13">
        <v>3636</v>
      </c>
      <c r="DQ108" s="13">
        <v>3505</v>
      </c>
    </row>
    <row r="109" spans="1:121" x14ac:dyDescent="0.2">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row>
    <row r="110" spans="1:121" x14ac:dyDescent="0.2">
      <c r="A110" s="8" t="s">
        <v>301</v>
      </c>
    </row>
    <row r="111" spans="1:121" x14ac:dyDescent="0.2">
      <c r="B111" s="15">
        <v>38353</v>
      </c>
      <c r="C111" s="15">
        <v>38384</v>
      </c>
      <c r="D111" s="15">
        <v>38412</v>
      </c>
      <c r="E111" s="15">
        <v>38443</v>
      </c>
      <c r="F111" s="15">
        <v>38473</v>
      </c>
      <c r="G111" s="15">
        <v>38504</v>
      </c>
      <c r="H111" s="15">
        <v>38534</v>
      </c>
      <c r="I111" s="15">
        <v>38565</v>
      </c>
      <c r="J111" s="15">
        <v>38596</v>
      </c>
      <c r="K111" s="15">
        <v>38626</v>
      </c>
      <c r="L111" s="15">
        <v>38657</v>
      </c>
      <c r="M111" s="15">
        <v>38687</v>
      </c>
      <c r="N111" s="15">
        <v>38718</v>
      </c>
      <c r="O111" s="15">
        <v>38749</v>
      </c>
      <c r="P111" s="15">
        <v>38777</v>
      </c>
      <c r="Q111" s="15">
        <v>38808</v>
      </c>
      <c r="R111" s="15">
        <v>38838</v>
      </c>
      <c r="S111" s="15">
        <v>38869</v>
      </c>
      <c r="T111" s="15">
        <v>38899</v>
      </c>
      <c r="U111" s="15">
        <v>38930</v>
      </c>
      <c r="V111" s="15">
        <v>38961</v>
      </c>
      <c r="W111" s="15">
        <v>38991</v>
      </c>
      <c r="X111" s="15">
        <v>39022</v>
      </c>
      <c r="Y111" s="15">
        <v>39052</v>
      </c>
      <c r="Z111" s="15">
        <v>39083</v>
      </c>
      <c r="AA111" s="15">
        <v>39114</v>
      </c>
      <c r="AB111" s="15">
        <v>39142</v>
      </c>
      <c r="AC111" s="15">
        <v>39173</v>
      </c>
      <c r="AD111" s="15">
        <v>39203</v>
      </c>
      <c r="AE111" s="15">
        <v>39234</v>
      </c>
      <c r="AF111" s="15">
        <v>39264</v>
      </c>
      <c r="AG111" s="15">
        <v>39295</v>
      </c>
      <c r="AH111" s="15">
        <v>39326</v>
      </c>
      <c r="AI111" s="15">
        <v>39356</v>
      </c>
      <c r="AJ111" s="15">
        <v>39387</v>
      </c>
      <c r="AK111" s="15">
        <v>39417</v>
      </c>
      <c r="AL111" s="15">
        <v>39448</v>
      </c>
      <c r="AM111" s="15">
        <v>39479</v>
      </c>
      <c r="AN111" s="15">
        <v>39508</v>
      </c>
      <c r="AO111" s="15">
        <v>39539</v>
      </c>
      <c r="AP111" s="15">
        <v>39569</v>
      </c>
      <c r="AQ111" s="15">
        <v>39600</v>
      </c>
      <c r="AR111" s="15">
        <v>39630</v>
      </c>
      <c r="AS111" s="15">
        <v>39661</v>
      </c>
      <c r="AT111" s="15">
        <v>39692</v>
      </c>
      <c r="AU111" s="15">
        <v>39722</v>
      </c>
      <c r="AV111" s="15">
        <v>39753</v>
      </c>
      <c r="AW111" s="15">
        <v>39783</v>
      </c>
      <c r="AX111" s="15">
        <v>39814</v>
      </c>
      <c r="AY111" s="15">
        <v>39845</v>
      </c>
      <c r="AZ111" s="15">
        <v>39873</v>
      </c>
      <c r="BA111" s="15">
        <v>39904</v>
      </c>
      <c r="BB111" s="15">
        <v>39934</v>
      </c>
      <c r="BC111" s="15">
        <v>39965</v>
      </c>
      <c r="BD111" s="15">
        <v>39995</v>
      </c>
      <c r="BE111" s="15">
        <v>40026</v>
      </c>
      <c r="BF111" s="15">
        <v>40057</v>
      </c>
      <c r="BG111" s="15">
        <v>40087</v>
      </c>
      <c r="BH111" s="15">
        <v>40118</v>
      </c>
      <c r="BI111" s="15">
        <v>40148</v>
      </c>
      <c r="BJ111" s="15">
        <v>40179</v>
      </c>
      <c r="BK111" s="15">
        <v>40210</v>
      </c>
      <c r="BL111" s="15">
        <v>40238</v>
      </c>
      <c r="BM111" s="15">
        <v>40269</v>
      </c>
      <c r="BN111" s="15">
        <v>40299</v>
      </c>
      <c r="BO111" s="15">
        <v>40330</v>
      </c>
      <c r="BP111" s="15">
        <v>40360</v>
      </c>
      <c r="BQ111" s="15">
        <v>40391</v>
      </c>
      <c r="BR111" s="15">
        <v>40422</v>
      </c>
      <c r="BS111" s="15">
        <v>40452</v>
      </c>
      <c r="BT111" s="15">
        <v>40483</v>
      </c>
      <c r="BU111" s="15">
        <v>40513</v>
      </c>
      <c r="BV111" s="15">
        <v>40544</v>
      </c>
      <c r="BW111" s="15">
        <v>40575</v>
      </c>
      <c r="BX111" s="15">
        <v>40603</v>
      </c>
      <c r="BY111" s="15">
        <v>40634</v>
      </c>
      <c r="BZ111" s="15">
        <v>40664</v>
      </c>
      <c r="CA111" s="15">
        <v>40695</v>
      </c>
      <c r="CB111" s="15">
        <v>40725</v>
      </c>
      <c r="CC111" s="15">
        <v>40756</v>
      </c>
      <c r="CD111" s="15">
        <v>40787</v>
      </c>
      <c r="CE111" s="15">
        <v>40817</v>
      </c>
      <c r="CF111" s="15">
        <v>40848</v>
      </c>
      <c r="CG111" s="15">
        <v>40878</v>
      </c>
      <c r="CH111" s="15">
        <v>40909</v>
      </c>
      <c r="CI111" s="15">
        <v>40940</v>
      </c>
      <c r="CJ111" s="15">
        <v>40969</v>
      </c>
      <c r="CK111" s="15">
        <v>41000</v>
      </c>
      <c r="CL111" s="15">
        <v>41030</v>
      </c>
      <c r="CM111" s="15">
        <v>41061</v>
      </c>
      <c r="CN111" s="15">
        <v>41091</v>
      </c>
      <c r="CO111" s="15">
        <v>41122</v>
      </c>
      <c r="CP111" s="15">
        <v>41153</v>
      </c>
      <c r="CQ111" s="15">
        <v>41183</v>
      </c>
      <c r="CR111" s="15">
        <v>41214</v>
      </c>
      <c r="CS111" s="15">
        <v>41244</v>
      </c>
      <c r="CT111" s="15">
        <v>41275</v>
      </c>
      <c r="CU111" s="15">
        <v>41306</v>
      </c>
      <c r="CV111" s="15">
        <v>41334</v>
      </c>
      <c r="CW111" s="15">
        <v>41365</v>
      </c>
      <c r="CX111" s="15">
        <v>41395</v>
      </c>
      <c r="CY111" s="15">
        <v>41426</v>
      </c>
      <c r="CZ111" s="15">
        <v>41456</v>
      </c>
      <c r="DA111" s="15">
        <v>41487</v>
      </c>
      <c r="DB111" s="15">
        <v>41518</v>
      </c>
      <c r="DC111" s="15">
        <v>41548</v>
      </c>
      <c r="DD111" s="15">
        <v>41579</v>
      </c>
      <c r="DE111" s="15">
        <v>41609</v>
      </c>
    </row>
    <row r="112" spans="1:121" x14ac:dyDescent="0.2">
      <c r="A112" s="8" t="s">
        <v>16</v>
      </c>
      <c r="B112" s="90">
        <v>3.7944792769318463</v>
      </c>
      <c r="C112" s="90">
        <v>3.8740761448814496</v>
      </c>
      <c r="D112" s="90">
        <v>2.5377925260806387</v>
      </c>
      <c r="E112" s="90">
        <v>3.3059422930634916</v>
      </c>
      <c r="F112" s="90">
        <v>3.6997725892084885</v>
      </c>
      <c r="G112" s="90">
        <v>4.0685298595372101</v>
      </c>
      <c r="H112" s="90">
        <v>3.0775711868636568</v>
      </c>
      <c r="I112" s="90">
        <v>3.24685941630106</v>
      </c>
      <c r="J112" s="90">
        <v>3.2902696494010826</v>
      </c>
      <c r="K112" s="90">
        <v>3.5708899026617731</v>
      </c>
      <c r="L112" s="90">
        <v>3.1290856415624582</v>
      </c>
      <c r="M112" s="90">
        <v>2.2388744255936261</v>
      </c>
      <c r="N112" s="90">
        <v>1.6777662576674111</v>
      </c>
      <c r="O112" s="90">
        <v>0.13183291912145029</v>
      </c>
      <c r="P112" s="90">
        <v>-0.90974277187052499</v>
      </c>
      <c r="Q112" s="90">
        <v>-1.9710338509223702</v>
      </c>
      <c r="R112" s="90">
        <v>-2.8844017996750826</v>
      </c>
      <c r="S112" s="90">
        <v>-4.762944967752043</v>
      </c>
      <c r="T112" s="90">
        <v>-5.3030218895416636</v>
      </c>
      <c r="U112" s="90">
        <v>-6.2760908103162345</v>
      </c>
      <c r="V112" s="90">
        <v>-7.3855043485259912</v>
      </c>
      <c r="W112" s="90">
        <v>-6.9660393446359645</v>
      </c>
      <c r="X112" s="90">
        <v>-6.2237028863122337</v>
      </c>
      <c r="Y112" s="90">
        <v>-5.9792999583435691</v>
      </c>
      <c r="Z112" s="90">
        <v>-7.3322601094354738</v>
      </c>
      <c r="AA112" s="90">
        <v>-8.0121118201537502</v>
      </c>
      <c r="AB112" s="90">
        <v>-8.4259397613507794</v>
      </c>
      <c r="AC112" s="90">
        <v>-10.821298022962804</v>
      </c>
      <c r="AD112" s="90">
        <v>-13.590791772153318</v>
      </c>
      <c r="AE112" s="90">
        <v>-12.730844884748423</v>
      </c>
      <c r="AF112" s="90">
        <v>-11.383872027020688</v>
      </c>
      <c r="AG112" s="90">
        <v>-10.739755988238247</v>
      </c>
      <c r="AH112" s="90">
        <v>-11.738929572826279</v>
      </c>
      <c r="AI112" s="90">
        <v>-12.318769892492632</v>
      </c>
      <c r="AJ112" s="90">
        <v>-13.64134486692357</v>
      </c>
      <c r="AK112" s="90">
        <v>-14.243453564328314</v>
      </c>
      <c r="AL112" s="90">
        <v>-13.054524179211954</v>
      </c>
      <c r="AM112" s="90">
        <v>-11.994576246424684</v>
      </c>
      <c r="AN112" s="90">
        <v>-11.822460296925154</v>
      </c>
      <c r="AO112" s="90">
        <v>-8.469372014270288</v>
      </c>
      <c r="AP112" s="90">
        <v>-3.6881619137335502</v>
      </c>
      <c r="AQ112" s="90">
        <v>-1.5459073145866962</v>
      </c>
      <c r="AR112" s="90">
        <v>-1.9189742883913965</v>
      </c>
      <c r="AS112" s="90">
        <v>-0.42380679457990023</v>
      </c>
      <c r="AT112" s="90">
        <v>-0.51409885001477007</v>
      </c>
      <c r="AU112" s="90">
        <v>0.55704324652979909</v>
      </c>
      <c r="AV112" s="90">
        <v>2.9550501609623412</v>
      </c>
      <c r="AW112" s="90">
        <v>6.6525185726851701</v>
      </c>
      <c r="AX112" s="90">
        <v>12.105275417532617</v>
      </c>
      <c r="AY112" s="90">
        <v>17.652154966695026</v>
      </c>
      <c r="AZ112" s="90">
        <v>23.601627370274322</v>
      </c>
      <c r="BA112" s="90">
        <v>27.058521395781838</v>
      </c>
      <c r="BB112" s="90">
        <v>27.275421753622055</v>
      </c>
      <c r="BC112" s="90">
        <v>27.510927628226046</v>
      </c>
      <c r="BD112" s="90">
        <v>29.514027569382222</v>
      </c>
      <c r="BE112" s="90">
        <v>28.034851485148515</v>
      </c>
      <c r="BF112" s="90">
        <v>28.404100704808638</v>
      </c>
      <c r="BG112" s="90">
        <v>28.463327655676711</v>
      </c>
      <c r="BH112" s="90">
        <v>27.363194132236835</v>
      </c>
      <c r="BI112" s="90">
        <v>25.395918468742622</v>
      </c>
      <c r="BJ112" s="90">
        <v>24.467561970592104</v>
      </c>
      <c r="BK112" s="90">
        <v>18.993478577192217</v>
      </c>
      <c r="BL112" s="90">
        <v>17.677982885582356</v>
      </c>
      <c r="BM112" s="90">
        <v>15.731008927067542</v>
      </c>
      <c r="BN112" s="90">
        <v>14.311451532318845</v>
      </c>
      <c r="BO112" s="90">
        <v>12.365899512131163</v>
      </c>
      <c r="BP112" s="90">
        <v>9.9780797712961693</v>
      </c>
      <c r="BQ112" s="90">
        <v>9.2045895094569961</v>
      </c>
      <c r="BR112" s="90">
        <v>8.5201029641755266</v>
      </c>
      <c r="BS112" s="90">
        <v>6.0194318652948331</v>
      </c>
      <c r="BT112" s="90">
        <v>4.1426712991607575</v>
      </c>
      <c r="BU112" s="90">
        <v>2.9940072309444803</v>
      </c>
      <c r="BV112" s="90">
        <v>-0.95524270584089188</v>
      </c>
      <c r="BW112" s="90">
        <v>-1.5687386170569522</v>
      </c>
      <c r="BX112" s="90">
        <v>-4.20618159479766</v>
      </c>
      <c r="BY112" s="90">
        <v>-5.9258545033801724</v>
      </c>
      <c r="BZ112" s="90">
        <v>-6.2882785110666219</v>
      </c>
      <c r="CA112" s="90">
        <v>-6.9675617486091985</v>
      </c>
      <c r="CB112" s="90">
        <v>-5.2861925431358685</v>
      </c>
      <c r="CC112" s="90">
        <v>-3.8941174693334948</v>
      </c>
      <c r="CD112" s="90">
        <v>-1.0803940260565617</v>
      </c>
      <c r="CE112" s="90">
        <v>2.2322263510769131</v>
      </c>
      <c r="CF112" s="90">
        <v>5.8333365070055638</v>
      </c>
      <c r="CG112" s="90">
        <v>10.866763610623826</v>
      </c>
      <c r="CH112" s="90">
        <v>13.682909472264878</v>
      </c>
      <c r="CI112" s="90">
        <v>15.989353732405236</v>
      </c>
      <c r="CJ112" s="90">
        <v>19.321305858224033</v>
      </c>
      <c r="CK112" s="90">
        <v>20.555285890818656</v>
      </c>
      <c r="CL112" s="90">
        <v>20.408969907293042</v>
      </c>
      <c r="CM112" s="90">
        <v>24.266577117125134</v>
      </c>
      <c r="CN112" s="90">
        <v>24.622330508813622</v>
      </c>
      <c r="CO112" s="90">
        <v>25.989397696415729</v>
      </c>
      <c r="CP112" s="90">
        <v>22.980858260425919</v>
      </c>
      <c r="CQ112" s="90">
        <v>22.105947855782006</v>
      </c>
      <c r="CR112" s="90">
        <v>19.278753769422874</v>
      </c>
      <c r="CS112" s="90">
        <v>17.190479247306044</v>
      </c>
      <c r="CT112" s="90">
        <v>15.8120333946139</v>
      </c>
      <c r="CU112" s="90">
        <v>13.915178542449677</v>
      </c>
      <c r="CV112" s="90">
        <v>10.810643210135664</v>
      </c>
      <c r="CW112" s="90">
        <v>10.865181786828575</v>
      </c>
      <c r="CX112" s="90">
        <v>9.3836424722579199</v>
      </c>
      <c r="CY112" s="90">
        <v>6.4603879000198612</v>
      </c>
      <c r="CZ112" s="90">
        <v>4.91238320569762</v>
      </c>
      <c r="DA112" s="90">
        <v>3.081167403285622</v>
      </c>
      <c r="DB112" s="90">
        <v>1.8415031951655356</v>
      </c>
      <c r="DC112" s="90">
        <v>-0.25106692091164984</v>
      </c>
      <c r="DD112" s="90">
        <v>-1.0323756254365044</v>
      </c>
      <c r="DE112" s="90">
        <v>-3.0937160419621414</v>
      </c>
      <c r="DF112" s="70"/>
      <c r="DG112" s="70"/>
      <c r="DH112" s="70"/>
      <c r="DI112" s="70"/>
      <c r="DJ112" s="70"/>
      <c r="DK112" s="70"/>
    </row>
    <row r="113" spans="1:121" x14ac:dyDescent="0.2">
      <c r="A113" s="8" t="str">
        <f>A2</f>
        <v>ARS Alentejo</v>
      </c>
      <c r="B113" s="411">
        <v>-4.9719669833359292</v>
      </c>
      <c r="C113" s="411">
        <v>-3.9768759214712497</v>
      </c>
      <c r="D113" s="411">
        <v>-3.6285197026308698</v>
      </c>
      <c r="E113" s="411">
        <v>-0.92385332302307599</v>
      </c>
      <c r="F113" s="411">
        <v>-1.1808308912256509</v>
      </c>
      <c r="G113" s="411">
        <v>-0.18337955094373379</v>
      </c>
      <c r="H113" s="411">
        <v>-0.60172171468728042</v>
      </c>
      <c r="I113" s="411">
        <v>2.6411209096199473</v>
      </c>
      <c r="J113" s="411">
        <v>3.2078829708729431</v>
      </c>
      <c r="K113" s="411">
        <v>5.5744877781984936</v>
      </c>
      <c r="L113" s="411">
        <v>8.1615720524017465</v>
      </c>
      <c r="M113" s="411">
        <v>4.1218875768431289</v>
      </c>
      <c r="N113" s="411">
        <v>0.95054697422870482</v>
      </c>
      <c r="O113" s="411">
        <v>-0.71922097862539902</v>
      </c>
      <c r="P113" s="411">
        <v>-3.9290139493984571</v>
      </c>
      <c r="Q113" s="411">
        <v>-6.1247124548143281</v>
      </c>
      <c r="R113" s="411">
        <v>-9.1365023986044491</v>
      </c>
      <c r="S113" s="411">
        <v>-10.848232289286194</v>
      </c>
      <c r="T113" s="411">
        <v>-13.543369714108966</v>
      </c>
      <c r="U113" s="411">
        <v>-12.420951633302804</v>
      </c>
      <c r="V113" s="411">
        <v>-16.609185733512785</v>
      </c>
      <c r="W113" s="411">
        <v>-16.689248425918546</v>
      </c>
      <c r="X113" s="411">
        <v>-15.220638701602809</v>
      </c>
      <c r="Y113" s="411">
        <v>-11.468377012275411</v>
      </c>
      <c r="Z113" s="411">
        <v>-10.260156662202199</v>
      </c>
      <c r="AA113" s="411">
        <v>-10.203084937527979</v>
      </c>
      <c r="AB113" s="411">
        <v>-10.821268097853221</v>
      </c>
      <c r="AC113" s="411">
        <v>-12.95672340611736</v>
      </c>
      <c r="AD113" s="411">
        <v>-14.586033117350611</v>
      </c>
      <c r="AE113" s="411">
        <v>-13.791716928025735</v>
      </c>
      <c r="AF113" s="411">
        <v>-11.453541858325666</v>
      </c>
      <c r="AG113" s="411">
        <v>-10.238533937552912</v>
      </c>
      <c r="AH113" s="411">
        <v>-11.242245422908155</v>
      </c>
      <c r="AI113" s="411">
        <v>-10.662010905960011</v>
      </c>
      <c r="AJ113" s="411">
        <v>-13.429210914805466</v>
      </c>
      <c r="AK113" s="411">
        <v>-16.422779830158806</v>
      </c>
      <c r="AL113" s="411">
        <v>-14.698566324453891</v>
      </c>
      <c r="AM113" s="411">
        <v>-15.65899202320522</v>
      </c>
      <c r="AN113" s="411">
        <v>-14.364357359458829</v>
      </c>
      <c r="AO113" s="411">
        <v>-8.1138145988337023</v>
      </c>
      <c r="AP113" s="411">
        <v>-1.3205214654978648</v>
      </c>
      <c r="AQ113" s="411">
        <v>0.65881529850746268</v>
      </c>
      <c r="AR113" s="411">
        <v>-0.36363636363636365</v>
      </c>
      <c r="AS113" s="411">
        <v>-3.3509015256588075</v>
      </c>
      <c r="AT113" s="411">
        <v>0.78986248437322415</v>
      </c>
      <c r="AU113" s="411">
        <v>2.6717352893933715</v>
      </c>
      <c r="AV113" s="411">
        <v>2.0463171791627701</v>
      </c>
      <c r="AW113" s="411">
        <v>7.6406429391504025</v>
      </c>
      <c r="AX113" s="411">
        <v>10.7735538942792</v>
      </c>
      <c r="AY113" s="411">
        <v>17.980547047127736</v>
      </c>
      <c r="AZ113" s="411">
        <v>23.420135105687514</v>
      </c>
      <c r="BA113" s="411">
        <v>22.994857205383521</v>
      </c>
      <c r="BB113" s="411">
        <v>20.961220887193214</v>
      </c>
      <c r="BC113" s="411">
        <v>19.785693599768315</v>
      </c>
      <c r="BD113" s="411">
        <v>21.474916000463445</v>
      </c>
      <c r="BE113" s="411">
        <v>20.613053211641123</v>
      </c>
      <c r="BF113" s="411">
        <v>25.443987145515024</v>
      </c>
      <c r="BG113" s="411">
        <v>18.095536086775134</v>
      </c>
      <c r="BH113" s="411">
        <v>17.815751172443534</v>
      </c>
      <c r="BI113" s="411">
        <v>15.759159511492721</v>
      </c>
      <c r="BJ113" s="411">
        <v>17.828937921791987</v>
      </c>
      <c r="BK113" s="411">
        <v>11.550899567296744</v>
      </c>
      <c r="BL113" s="411">
        <v>14.085190907084529</v>
      </c>
      <c r="BM113" s="411">
        <v>15.711044882345091</v>
      </c>
      <c r="BN113" s="411">
        <v>16.655682139158269</v>
      </c>
      <c r="BO113" s="411">
        <v>16.227455152071951</v>
      </c>
      <c r="BP113" s="411">
        <v>11.34531928084315</v>
      </c>
      <c r="BQ113" s="411">
        <v>12.768893965353131</v>
      </c>
      <c r="BR113" s="411">
        <v>5.5325842696629213</v>
      </c>
      <c r="BS113" s="411">
        <v>5.0251700079484234</v>
      </c>
      <c r="BT113" s="411">
        <v>6.3460834553440701</v>
      </c>
      <c r="BU113" s="411">
        <v>5.2888602229798218</v>
      </c>
      <c r="BV113" s="411">
        <v>-3.7614753432447801</v>
      </c>
      <c r="BW113" s="411">
        <v>-2.131395206402352</v>
      </c>
      <c r="BX113" s="411">
        <v>-6.6548015166756942</v>
      </c>
      <c r="BY113" s="411">
        <v>-11.920962595625264</v>
      </c>
      <c r="BZ113" s="411">
        <v>-12.711864406779661</v>
      </c>
      <c r="CA113" s="411">
        <v>-13.949328119149646</v>
      </c>
      <c r="CB113" s="411">
        <v>-9.8552338530066805</v>
      </c>
      <c r="CC113" s="411">
        <v>-8.3097699936695513</v>
      </c>
      <c r="CD113" s="411">
        <v>-0.57919168689578804</v>
      </c>
      <c r="CE113" s="411">
        <v>2.8969054826774303</v>
      </c>
      <c r="CF113" s="411">
        <v>7.4215892957019314</v>
      </c>
      <c r="CG113" s="411">
        <v>13.017414894548002</v>
      </c>
      <c r="CH113" s="411">
        <v>18.681411446901908</v>
      </c>
      <c r="CI113" s="411">
        <v>21.436021527806751</v>
      </c>
      <c r="CJ113" s="411">
        <v>24.260134294951506</v>
      </c>
      <c r="CK113" s="411">
        <v>27.007681564245811</v>
      </c>
      <c r="CL113" s="411">
        <v>29.066111881645863</v>
      </c>
      <c r="CM113" s="411">
        <v>35.863469348288533</v>
      </c>
      <c r="CN113" s="411">
        <v>39.435549009360003</v>
      </c>
      <c r="CO113" s="411">
        <v>41.830065359477125</v>
      </c>
      <c r="CP113" s="411">
        <v>35.06104090811737</v>
      </c>
      <c r="CQ113" s="411">
        <v>32.219180321170271</v>
      </c>
      <c r="CR113" s="411">
        <v>27.198814482537649</v>
      </c>
      <c r="CS113" s="411">
        <v>22.192109644198382</v>
      </c>
      <c r="CT113" s="411">
        <v>19.517746639163526</v>
      </c>
      <c r="CU113" s="411">
        <v>16.834438451231662</v>
      </c>
      <c r="CV113" s="411">
        <v>13.692918376196673</v>
      </c>
      <c r="CW113" s="411">
        <v>16.013745704467354</v>
      </c>
      <c r="CX113" s="411">
        <v>12.945517068452913</v>
      </c>
      <c r="CY113" s="411">
        <v>10.710981424809622</v>
      </c>
      <c r="CZ113" s="411">
        <v>7.9122227144171466</v>
      </c>
      <c r="DA113" s="411">
        <v>3.4562211981566824</v>
      </c>
      <c r="DB113" s="411">
        <v>-0.43450681890263237</v>
      </c>
      <c r="DC113" s="411">
        <v>-2.1663885283392048</v>
      </c>
      <c r="DD113" s="411">
        <v>-3.1140778991781857</v>
      </c>
      <c r="DE113" s="411">
        <v>-5.0315262507525116</v>
      </c>
    </row>
    <row r="114" spans="1:121" x14ac:dyDescent="0.2">
      <c r="A114" s="8" t="str">
        <f>A3</f>
        <v>ULS Norte Alentejano</v>
      </c>
      <c r="B114" s="11">
        <v>-7.5190516511430996</v>
      </c>
      <c r="C114" s="11">
        <v>-5.9080962800875279</v>
      </c>
      <c r="D114" s="11">
        <v>-2.7853260869565215</v>
      </c>
      <c r="E114" s="11">
        <v>2.4982027318475915</v>
      </c>
      <c r="F114" s="11">
        <v>-0.11467889908256881</v>
      </c>
      <c r="G114" s="11">
        <v>2.3809523809523809</v>
      </c>
      <c r="H114" s="11">
        <v>1.9730416096893924</v>
      </c>
      <c r="I114" s="11">
        <v>1.2259194395796849</v>
      </c>
      <c r="J114" s="11">
        <v>1.5070583746661581</v>
      </c>
      <c r="K114" s="11">
        <v>3.3082706766917291</v>
      </c>
      <c r="L114" s="11">
        <v>8.7241653418124017</v>
      </c>
      <c r="M114" s="11">
        <v>5.7441768653770229</v>
      </c>
      <c r="N114" s="11">
        <v>7.3796008057132392</v>
      </c>
      <c r="O114" s="11">
        <v>4.7584973166368512</v>
      </c>
      <c r="P114" s="11">
        <v>1.257861635220126</v>
      </c>
      <c r="Q114" s="11">
        <v>-0.38576187971243209</v>
      </c>
      <c r="R114" s="11">
        <v>-1.5690776884806734</v>
      </c>
      <c r="S114" s="11">
        <v>-1.4708805406479826</v>
      </c>
      <c r="T114" s="11">
        <v>-5.5555555555555554</v>
      </c>
      <c r="U114" s="11">
        <v>-2.1722414455978467</v>
      </c>
      <c r="V114" s="11">
        <v>-5.6192445029129869</v>
      </c>
      <c r="W114" s="11">
        <v>-8.0967976710334781</v>
      </c>
      <c r="X114" s="11">
        <v>-8.3165783220617815</v>
      </c>
      <c r="Y114" s="11">
        <v>-4.7041254433451556</v>
      </c>
      <c r="Z114" s="11">
        <v>-7.6227830832196446</v>
      </c>
      <c r="AA114" s="11">
        <v>-6.5232240437158477</v>
      </c>
      <c r="AB114" s="11">
        <v>-11.783988957902002</v>
      </c>
      <c r="AC114" s="11">
        <v>-15.631050871325472</v>
      </c>
      <c r="AD114" s="11">
        <v>-15.066096423017109</v>
      </c>
      <c r="AE114" s="11">
        <v>-15.029251563445634</v>
      </c>
      <c r="AF114" s="11">
        <v>-14.969574036511158</v>
      </c>
      <c r="AG114" s="11">
        <v>-14.285714285714285</v>
      </c>
      <c r="AH114" s="11">
        <v>-14.277180406212665</v>
      </c>
      <c r="AI114" s="11">
        <v>-13.304296178974461</v>
      </c>
      <c r="AJ114" s="11">
        <v>-14.653110047846891</v>
      </c>
      <c r="AK114" s="11">
        <v>-18.334965719882469</v>
      </c>
      <c r="AL114" s="11">
        <v>-13.789920620269521</v>
      </c>
      <c r="AM114" s="11">
        <v>-15.034709535988307</v>
      </c>
      <c r="AN114" s="11">
        <v>-10.619988265206338</v>
      </c>
      <c r="AO114" s="11">
        <v>-2.0029209263509284</v>
      </c>
      <c r="AP114" s="11">
        <v>1.0986495765621425</v>
      </c>
      <c r="AQ114" s="11">
        <v>4.6533713200379871</v>
      </c>
      <c r="AR114" s="11">
        <v>4.1746183206106871</v>
      </c>
      <c r="AS114" s="11">
        <v>2.8427326914259514</v>
      </c>
      <c r="AT114" s="11">
        <v>5.2032520325203251</v>
      </c>
      <c r="AU114" s="11">
        <v>8.015528659511304</v>
      </c>
      <c r="AV114" s="11">
        <v>11.749591217005372</v>
      </c>
      <c r="AW114" s="11">
        <v>18.853442072439432</v>
      </c>
      <c r="AX114" s="11">
        <v>16.14561027837259</v>
      </c>
      <c r="AY114" s="11">
        <v>23.865835304235645</v>
      </c>
      <c r="AZ114" s="11">
        <v>30.984682713347922</v>
      </c>
      <c r="BA114" s="11">
        <v>24.462422823078562</v>
      </c>
      <c r="BB114" s="11">
        <v>21.439891328956307</v>
      </c>
      <c r="BC114" s="11">
        <v>14.791288566243194</v>
      </c>
      <c r="BD114" s="11">
        <v>18.822990611403707</v>
      </c>
      <c r="BE114" s="11">
        <v>15.046812304948729</v>
      </c>
      <c r="BF114" s="11">
        <v>17.354824464561712</v>
      </c>
      <c r="BG114" s="11">
        <v>13.826638477801268</v>
      </c>
      <c r="BH114" s="11">
        <v>12.207357859531772</v>
      </c>
      <c r="BI114" s="11">
        <v>8.5771947527749752</v>
      </c>
      <c r="BJ114" s="11">
        <v>17.385693215339231</v>
      </c>
      <c r="BK114" s="11">
        <v>11.161256726262801</v>
      </c>
      <c r="BL114" s="11">
        <v>13.481456732375543</v>
      </c>
      <c r="BM114" s="11">
        <v>15.18987341772152</v>
      </c>
      <c r="BN114" s="11">
        <v>21.364653243847876</v>
      </c>
      <c r="BO114" s="11">
        <v>26.996047430830039</v>
      </c>
      <c r="BP114" s="11">
        <v>19.888225091539795</v>
      </c>
      <c r="BQ114" s="11">
        <v>26.196473551637279</v>
      </c>
      <c r="BR114" s="11">
        <v>22.257761053621824</v>
      </c>
      <c r="BS114" s="11">
        <v>18.852154531946507</v>
      </c>
      <c r="BT114" s="11">
        <v>16.225782414307005</v>
      </c>
      <c r="BU114" s="11">
        <v>16.078066914498141</v>
      </c>
      <c r="BV114" s="11">
        <v>-0.3141196795979268</v>
      </c>
      <c r="BW114" s="11">
        <v>1.2336039975015616</v>
      </c>
      <c r="BX114" s="11">
        <v>-4.534079199175622</v>
      </c>
      <c r="BY114" s="11">
        <v>-8.2566082566082564</v>
      </c>
      <c r="BZ114" s="11">
        <v>-10.629800307219663</v>
      </c>
      <c r="CA114" s="11">
        <v>-11.795829442888268</v>
      </c>
      <c r="CB114" s="11">
        <v>-6.2208648127310724</v>
      </c>
      <c r="CC114" s="11">
        <v>-5.9726700445263319</v>
      </c>
      <c r="CD114" s="11">
        <v>-1.6466605109264387</v>
      </c>
      <c r="CE114" s="11">
        <v>0.59384278793561496</v>
      </c>
      <c r="CF114" s="11">
        <v>3.2376983490944062</v>
      </c>
      <c r="CG114" s="11">
        <v>4.5636509207365892</v>
      </c>
      <c r="CH114" s="11">
        <v>8.0825586891444789</v>
      </c>
      <c r="CI114" s="11">
        <v>7.8821533240783586</v>
      </c>
      <c r="CJ114" s="11">
        <v>10.023130300693909</v>
      </c>
      <c r="CK114" s="11">
        <v>11.039171252832631</v>
      </c>
      <c r="CL114" s="11">
        <v>13.819181849432796</v>
      </c>
      <c r="CM114" s="11">
        <v>17.360621030345801</v>
      </c>
      <c r="CN114" s="11">
        <v>21.374700034281798</v>
      </c>
      <c r="CO114" s="11">
        <v>22.61593729588504</v>
      </c>
      <c r="CP114" s="11">
        <v>16.225942731966828</v>
      </c>
      <c r="CQ114" s="11">
        <v>14.587540779866398</v>
      </c>
      <c r="CR114" s="11">
        <v>13.28986182269834</v>
      </c>
      <c r="CS114" s="11">
        <v>14.241960183767228</v>
      </c>
      <c r="CT114" s="11">
        <v>17.448979591836736</v>
      </c>
      <c r="CU114" s="11">
        <v>14.483843294252216</v>
      </c>
      <c r="CV114" s="11">
        <v>12.053258584442887</v>
      </c>
      <c r="CW114" s="11">
        <v>18.483965014577258</v>
      </c>
      <c r="CX114" s="11">
        <v>15.856236786469344</v>
      </c>
      <c r="CY114" s="11">
        <v>14.161154539987974</v>
      </c>
      <c r="CZ114" s="11">
        <v>9.3207174127948029</v>
      </c>
      <c r="DA114" s="11">
        <v>4.8341989612465035</v>
      </c>
      <c r="DB114" s="11">
        <v>1.8712977921378566</v>
      </c>
      <c r="DC114" s="11">
        <v>9.4902386117136653E-2</v>
      </c>
      <c r="DD114" s="11">
        <v>-3.3164314101685624</v>
      </c>
      <c r="DE114" s="11">
        <v>-9.5442359249329751</v>
      </c>
    </row>
    <row r="116" spans="1:121" x14ac:dyDescent="0.2">
      <c r="A116" s="8" t="str">
        <f>"EVULOÇÃO MENSAL DO NÚMERO DE DESEMPREGADOS INSCRITOS NO INSTITUTO DE EMPREGO E FORMAÇÃO PROFISSIONAL (IEFP) POR 1000 HABITANTES EM IDADE ATIVA (15+ ANOS) " &amp; C16 &amp; " " &amp; A16 &amp; " , POR GÉNERO (JAN-04 A JUN-13)"</f>
        <v>EVULOÇÃO MENSAL DO NÚMERO DE DESEMPREGADOS INSCRITOS NO INSTITUTO DE EMPREGO E FORMAÇÃO PROFISSIONAL (IEFP) POR 1000 HABITANTES EM IDADE ATIVA (15+ ANOS) 535753 ARS Alentejo , POR GÉNERO (JAN-04 A JUN-13)</v>
      </c>
    </row>
    <row r="117" spans="1:121" x14ac:dyDescent="0.2">
      <c r="B117" s="15">
        <v>37987</v>
      </c>
      <c r="C117" s="15">
        <v>38018</v>
      </c>
      <c r="D117" s="15">
        <v>38047</v>
      </c>
      <c r="E117" s="15">
        <v>38078</v>
      </c>
      <c r="F117" s="15">
        <v>38108</v>
      </c>
      <c r="G117" s="15">
        <v>38139</v>
      </c>
      <c r="H117" s="15">
        <v>38169</v>
      </c>
      <c r="I117" s="15">
        <v>38200</v>
      </c>
      <c r="J117" s="15">
        <v>38231</v>
      </c>
      <c r="K117" s="15">
        <v>38261</v>
      </c>
      <c r="L117" s="15">
        <v>38292</v>
      </c>
      <c r="M117" s="15">
        <v>38322</v>
      </c>
      <c r="N117" s="15">
        <v>38353</v>
      </c>
      <c r="O117" s="15">
        <v>38384</v>
      </c>
      <c r="P117" s="15">
        <v>38412</v>
      </c>
      <c r="Q117" s="15">
        <v>38443</v>
      </c>
      <c r="R117" s="15">
        <v>38473</v>
      </c>
      <c r="S117" s="15">
        <v>38504</v>
      </c>
      <c r="T117" s="15">
        <v>38534</v>
      </c>
      <c r="U117" s="15">
        <v>38565</v>
      </c>
      <c r="V117" s="15">
        <v>38596</v>
      </c>
      <c r="W117" s="15">
        <v>38626</v>
      </c>
      <c r="X117" s="15">
        <v>38657</v>
      </c>
      <c r="Y117" s="15">
        <v>38687</v>
      </c>
      <c r="Z117" s="15">
        <v>38718</v>
      </c>
      <c r="AA117" s="15">
        <v>38749</v>
      </c>
      <c r="AB117" s="15">
        <v>38777</v>
      </c>
      <c r="AC117" s="15">
        <v>38808</v>
      </c>
      <c r="AD117" s="15">
        <v>38838</v>
      </c>
      <c r="AE117" s="15">
        <v>38869</v>
      </c>
      <c r="AF117" s="15">
        <v>38899</v>
      </c>
      <c r="AG117" s="15">
        <v>38930</v>
      </c>
      <c r="AH117" s="15">
        <v>38961</v>
      </c>
      <c r="AI117" s="15">
        <v>38991</v>
      </c>
      <c r="AJ117" s="15">
        <v>39022</v>
      </c>
      <c r="AK117" s="15">
        <v>39052</v>
      </c>
      <c r="AL117" s="15">
        <v>39083</v>
      </c>
      <c r="AM117" s="15">
        <v>39114</v>
      </c>
      <c r="AN117" s="15">
        <v>39142</v>
      </c>
      <c r="AO117" s="15">
        <v>39173</v>
      </c>
      <c r="AP117" s="15">
        <v>39203</v>
      </c>
      <c r="AQ117" s="15">
        <v>39234</v>
      </c>
      <c r="AR117" s="15">
        <v>39264</v>
      </c>
      <c r="AS117" s="15">
        <v>39295</v>
      </c>
      <c r="AT117" s="15">
        <v>39326</v>
      </c>
      <c r="AU117" s="15">
        <v>39356</v>
      </c>
      <c r="AV117" s="15">
        <v>39387</v>
      </c>
      <c r="AW117" s="15">
        <v>39417</v>
      </c>
      <c r="AX117" s="15">
        <v>39448</v>
      </c>
      <c r="AY117" s="15">
        <v>39479</v>
      </c>
      <c r="AZ117" s="15">
        <v>39508</v>
      </c>
      <c r="BA117" s="15">
        <v>39539</v>
      </c>
      <c r="BB117" s="15">
        <v>39569</v>
      </c>
      <c r="BC117" s="15">
        <v>39600</v>
      </c>
      <c r="BD117" s="15">
        <v>39630</v>
      </c>
      <c r="BE117" s="15">
        <v>39661</v>
      </c>
      <c r="BF117" s="15">
        <v>39692</v>
      </c>
      <c r="BG117" s="15">
        <v>39722</v>
      </c>
      <c r="BH117" s="15">
        <v>39753</v>
      </c>
      <c r="BI117" s="15">
        <v>39783</v>
      </c>
      <c r="BJ117" s="15">
        <v>39814</v>
      </c>
      <c r="BK117" s="15">
        <v>39845</v>
      </c>
      <c r="BL117" s="15">
        <v>39873</v>
      </c>
      <c r="BM117" s="15">
        <v>39904</v>
      </c>
      <c r="BN117" s="15">
        <v>39934</v>
      </c>
      <c r="BO117" s="15">
        <v>39965</v>
      </c>
      <c r="BP117" s="15">
        <v>39995</v>
      </c>
      <c r="BQ117" s="15">
        <v>40026</v>
      </c>
      <c r="BR117" s="15">
        <v>40057</v>
      </c>
      <c r="BS117" s="15">
        <v>40087</v>
      </c>
      <c r="BT117" s="15">
        <v>40118</v>
      </c>
      <c r="BU117" s="15">
        <v>40148</v>
      </c>
      <c r="BV117" s="15">
        <v>40179</v>
      </c>
      <c r="BW117" s="15">
        <v>40210</v>
      </c>
      <c r="BX117" s="15">
        <v>40238</v>
      </c>
      <c r="BY117" s="15">
        <v>40269</v>
      </c>
      <c r="BZ117" s="15">
        <v>40299</v>
      </c>
      <c r="CA117" s="15">
        <v>40330</v>
      </c>
      <c r="CB117" s="15">
        <v>40360</v>
      </c>
      <c r="CC117" s="15">
        <v>40391</v>
      </c>
      <c r="CD117" s="15">
        <v>40422</v>
      </c>
      <c r="CE117" s="15">
        <v>40452</v>
      </c>
      <c r="CF117" s="15">
        <v>40483</v>
      </c>
      <c r="CG117" s="15">
        <v>40513</v>
      </c>
      <c r="CH117" s="15">
        <v>40544</v>
      </c>
      <c r="CI117" s="15">
        <v>40575</v>
      </c>
      <c r="CJ117" s="15">
        <v>40603</v>
      </c>
      <c r="CK117" s="15">
        <v>40634</v>
      </c>
      <c r="CL117" s="15">
        <v>40664</v>
      </c>
      <c r="CM117" s="15">
        <v>40695</v>
      </c>
      <c r="CN117" s="15">
        <v>40725</v>
      </c>
      <c r="CO117" s="15">
        <v>40756</v>
      </c>
      <c r="CP117" s="15">
        <v>40787</v>
      </c>
      <c r="CQ117" s="15">
        <v>40817</v>
      </c>
      <c r="CR117" s="15">
        <v>40848</v>
      </c>
      <c r="CS117" s="15">
        <v>40878</v>
      </c>
      <c r="CT117" s="15">
        <v>40909</v>
      </c>
      <c r="CU117" s="15">
        <v>40940</v>
      </c>
      <c r="CV117" s="15">
        <v>40969</v>
      </c>
      <c r="CW117" s="15">
        <v>41000</v>
      </c>
      <c r="CX117" s="15">
        <v>41030</v>
      </c>
      <c r="CY117" s="15">
        <v>41061</v>
      </c>
      <c r="CZ117" s="15">
        <v>41091</v>
      </c>
      <c r="DA117" s="15">
        <v>41122</v>
      </c>
      <c r="DB117" s="15">
        <v>41153</v>
      </c>
      <c r="DC117" s="15">
        <v>41183</v>
      </c>
      <c r="DD117" s="15">
        <v>41214</v>
      </c>
      <c r="DE117" s="15">
        <v>41244</v>
      </c>
      <c r="DF117" s="15">
        <v>41275</v>
      </c>
      <c r="DG117" s="15">
        <v>41306</v>
      </c>
      <c r="DH117" s="15">
        <v>41334</v>
      </c>
      <c r="DI117" s="15">
        <v>41365</v>
      </c>
      <c r="DJ117" s="15">
        <v>41395</v>
      </c>
      <c r="DK117" s="15">
        <v>41426</v>
      </c>
      <c r="DL117" s="15">
        <v>41456</v>
      </c>
      <c r="DM117" s="15">
        <v>41487</v>
      </c>
      <c r="DN117" s="15">
        <v>41518</v>
      </c>
      <c r="DO117" s="15">
        <v>41548</v>
      </c>
      <c r="DP117" s="15">
        <v>41579</v>
      </c>
      <c r="DQ117" s="15">
        <v>41609</v>
      </c>
    </row>
    <row r="118" spans="1:121" x14ac:dyDescent="0.2">
      <c r="A118" s="8" t="s">
        <v>16</v>
      </c>
      <c r="B118" s="90">
        <v>54.130555028780918</v>
      </c>
      <c r="C118" s="90">
        <v>54.531066324172848</v>
      </c>
      <c r="D118" s="90">
        <v>54.900316429649301</v>
      </c>
      <c r="E118" s="90">
        <v>53.833723487700283</v>
      </c>
      <c r="F118" s="90">
        <v>52.702040670591423</v>
      </c>
      <c r="G118" s="90">
        <v>51.818731713133062</v>
      </c>
      <c r="H118" s="90">
        <v>51.95961860733685</v>
      </c>
      <c r="I118" s="90">
        <v>52.374824758745689</v>
      </c>
      <c r="J118" s="90">
        <v>54.349915056519833</v>
      </c>
      <c r="K118" s="90">
        <v>54.385273352243978</v>
      </c>
      <c r="L118" s="90">
        <v>54.726663765909947</v>
      </c>
      <c r="M118" s="90">
        <v>54.406390776019244</v>
      </c>
      <c r="N118" s="90">
        <v>56.031910282540842</v>
      </c>
      <c r="O118" s="90">
        <v>56.491318307146663</v>
      </c>
      <c r="P118" s="90">
        <v>56.143722257259768</v>
      </c>
      <c r="Q118" s="90">
        <v>55.466907758420554</v>
      </c>
      <c r="R118" s="90">
        <v>54.509387684023402</v>
      </c>
      <c r="S118" s="90">
        <v>53.787839092105678</v>
      </c>
      <c r="T118" s="90">
        <v>53.421964589390718</v>
      </c>
      <c r="U118" s="90">
        <v>53.938762346576958</v>
      </c>
      <c r="V118" s="90">
        <v>55.997887064649284</v>
      </c>
      <c r="W118" s="90">
        <v>56.188080148788778</v>
      </c>
      <c r="X118" s="90">
        <v>56.301130540064101</v>
      </c>
      <c r="Y118" s="90">
        <v>55.490003347548566</v>
      </c>
      <c r="Z118" s="90">
        <v>56.829620755458492</v>
      </c>
      <c r="AA118" s="90">
        <v>56.419831180472208</v>
      </c>
      <c r="AB118" s="90">
        <v>55.484880674995182</v>
      </c>
      <c r="AC118" s="90">
        <v>54.224491036351104</v>
      </c>
      <c r="AD118" s="90">
        <v>52.787613236559707</v>
      </c>
      <c r="AE118" s="90">
        <v>51.07712341388752</v>
      </c>
      <c r="AF118" s="90">
        <v>50.43790179874361</v>
      </c>
      <c r="AG118" s="90">
        <v>50.398439012882392</v>
      </c>
      <c r="AH118" s="90">
        <v>51.69886568872446</v>
      </c>
      <c r="AI118" s="90">
        <v>52.105170709888576</v>
      </c>
      <c r="AJ118" s="90">
        <v>52.622326394445928</v>
      </c>
      <c r="AK118" s="90">
        <v>51.995148812744453</v>
      </c>
      <c r="AL118" s="90">
        <v>52.499004103142312</v>
      </c>
      <c r="AM118" s="90">
        <v>51.752731214644477</v>
      </c>
      <c r="AN118" s="90">
        <v>50.680517705699366</v>
      </c>
      <c r="AO118" s="90">
        <v>48.247363295140353</v>
      </c>
      <c r="AP118" s="90">
        <v>45.523118747291704</v>
      </c>
      <c r="AQ118" s="90">
        <v>44.498987091381039</v>
      </c>
      <c r="AR118" s="90">
        <v>44.632954711383654</v>
      </c>
      <c r="AS118" s="90">
        <v>44.934913473929242</v>
      </c>
      <c r="AT118" s="90">
        <v>45.591283929603442</v>
      </c>
      <c r="AU118" s="90">
        <v>45.660630484225607</v>
      </c>
      <c r="AV118" s="90">
        <v>45.431089844309305</v>
      </c>
      <c r="AW118" s="90">
        <v>44.432086371316046</v>
      </c>
      <c r="AX118" s="90">
        <v>45.476041503359831</v>
      </c>
      <c r="AY118" s="90">
        <v>45.367550494946968</v>
      </c>
      <c r="AZ118" s="90">
        <v>44.506113547598886</v>
      </c>
      <c r="BA118" s="90">
        <v>43.972253904441409</v>
      </c>
      <c r="BB118" s="90">
        <v>43.648411585413179</v>
      </c>
      <c r="BC118" s="90">
        <v>43.60725449819715</v>
      </c>
      <c r="BD118" s="90">
        <v>43.564584582466289</v>
      </c>
      <c r="BE118" s="90">
        <v>44.519520649064638</v>
      </c>
      <c r="BF118" s="90">
        <v>45.12035809158845</v>
      </c>
      <c r="BG118" s="90">
        <v>45.666919524476917</v>
      </c>
      <c r="BH118" s="90">
        <v>46.512136062617977</v>
      </c>
      <c r="BI118" s="90">
        <v>47.280806021198224</v>
      </c>
      <c r="BJ118" s="90">
        <v>50.865369923264147</v>
      </c>
      <c r="BK118" s="90">
        <v>53.254360755395027</v>
      </c>
      <c r="BL118" s="90">
        <v>54.884571182263457</v>
      </c>
      <c r="BM118" s="90">
        <v>55.742365801959998</v>
      </c>
      <c r="BN118" s="90">
        <v>55.425844746438436</v>
      </c>
      <c r="BO118" s="90">
        <v>55.475591633629485</v>
      </c>
      <c r="BP118" s="90">
        <v>56.291476626805107</v>
      </c>
      <c r="BQ118" s="90">
        <v>56.867927354580239</v>
      </c>
      <c r="BR118" s="90">
        <v>57.801168001297221</v>
      </c>
      <c r="BS118" s="90">
        <v>58.527845045780779</v>
      </c>
      <c r="BT118" s="90">
        <v>59.100117429288339</v>
      </c>
      <c r="BU118" s="90">
        <v>59.148380498534927</v>
      </c>
      <c r="BV118" s="90">
        <v>63.162212853423824</v>
      </c>
      <c r="BW118" s="90">
        <v>63.221041015593229</v>
      </c>
      <c r="BX118" s="90">
        <v>64.436679851627247</v>
      </c>
      <c r="BY118" s="90">
        <v>64.361648087646515</v>
      </c>
      <c r="BZ118" s="90">
        <v>63.211840419107588</v>
      </c>
      <c r="CA118" s="90">
        <v>62.192383707207902</v>
      </c>
      <c r="CB118" s="90">
        <v>61.76662224576453</v>
      </c>
      <c r="CC118" s="90">
        <v>61.960900184661497</v>
      </c>
      <c r="CD118" s="90">
        <v>62.583606608004843</v>
      </c>
      <c r="CE118" s="90">
        <v>61.910759027080722</v>
      </c>
      <c r="CF118" s="90">
        <v>61.410060249282715</v>
      </c>
      <c r="CG118" s="90">
        <v>60.782928850764584</v>
      </c>
      <c r="CH118" s="90">
        <v>62.434853469469019</v>
      </c>
      <c r="CI118" s="90">
        <v>62.121853739801288</v>
      </c>
      <c r="CJ118" s="90">
        <v>61.635622391637582</v>
      </c>
      <c r="CK118" s="90">
        <v>60.47418219990022</v>
      </c>
      <c r="CL118" s="90">
        <v>59.180185608896899</v>
      </c>
      <c r="CM118" s="90">
        <v>57.818520100353069</v>
      </c>
      <c r="CN118" s="90">
        <v>58.475493191922148</v>
      </c>
      <c r="CO118" s="90">
        <v>59.536843119916533</v>
      </c>
      <c r="CP118" s="90">
        <v>61.911657699814214</v>
      </c>
      <c r="CQ118" s="90">
        <v>63.31327166461034</v>
      </c>
      <c r="CR118" s="90">
        <v>65.030059062152816</v>
      </c>
      <c r="CS118" s="90">
        <v>67.444485373101628</v>
      </c>
      <c r="CT118" s="90">
        <v>71.055626797325147</v>
      </c>
      <c r="CU118" s="90">
        <v>72.152523389348545</v>
      </c>
      <c r="CV118" s="90">
        <v>73.66337419935364</v>
      </c>
      <c r="CW118" s="90">
        <v>73.041715855916777</v>
      </c>
      <c r="CX118" s="90">
        <v>71.410618636498967</v>
      </c>
      <c r="CY118" s="90">
        <v>72.02145816949573</v>
      </c>
      <c r="CZ118" s="90">
        <v>73.06735404781945</v>
      </c>
      <c r="DA118" s="90">
        <v>75.22920682187268</v>
      </c>
      <c r="DB118" s="90">
        <v>76.381773668352722</v>
      </c>
      <c r="DC118" s="90">
        <v>77.575487579768563</v>
      </c>
      <c r="DD118" s="90">
        <v>77.854438587136485</v>
      </c>
      <c r="DE118" s="90">
        <v>79.352050551973861</v>
      </c>
      <c r="DF118" s="90">
        <v>82.590200098234675</v>
      </c>
      <c r="DG118" s="90">
        <v>82.464381705982277</v>
      </c>
      <c r="DH118" s="90">
        <v>81.869710649416746</v>
      </c>
      <c r="DI118" s="90">
        <v>81.191983007115965</v>
      </c>
      <c r="DJ118" s="90">
        <v>78.292286110789036</v>
      </c>
      <c r="DK118" s="90">
        <v>76.826401985181619</v>
      </c>
      <c r="DL118" s="90">
        <v>76.783405223683602</v>
      </c>
      <c r="DM118" s="90">
        <v>77.64968423812735</v>
      </c>
      <c r="DN118" s="90">
        <v>77.865490388050475</v>
      </c>
      <c r="DO118" s="90">
        <v>77.431880970866885</v>
      </c>
      <c r="DP118" s="90">
        <v>77.076159129839539</v>
      </c>
      <c r="DQ118" s="90">
        <v>76.897123434421545</v>
      </c>
    </row>
    <row r="119" spans="1:121" x14ac:dyDescent="0.2">
      <c r="A119" s="8" t="str">
        <f>A2</f>
        <v>ARS Alentejo</v>
      </c>
      <c r="B119" s="411">
        <v>55.984103978782542</v>
      </c>
      <c r="C119" s="411">
        <v>56.19582561284534</v>
      </c>
      <c r="D119" s="411">
        <v>56.619215005694969</v>
      </c>
      <c r="E119" s="411">
        <v>53.602554434810941</v>
      </c>
      <c r="F119" s="411">
        <v>50.634412190169996</v>
      </c>
      <c r="G119" s="411">
        <v>48.801836125975001</v>
      </c>
      <c r="H119" s="411">
        <v>49.710533157913218</v>
      </c>
      <c r="I119" s="411">
        <v>48.787394787916021</v>
      </c>
      <c r="J119" s="411">
        <v>50.32574544068342</v>
      </c>
      <c r="K119" s="411">
        <v>51.93924506106633</v>
      </c>
      <c r="L119" s="411">
        <v>50.054216293594571</v>
      </c>
      <c r="M119" s="411">
        <v>49.43624187486472</v>
      </c>
      <c r="N119" s="411">
        <v>53.38606246893314</v>
      </c>
      <c r="O119" s="411">
        <v>54.157553423935106</v>
      </c>
      <c r="P119" s="411">
        <v>54.772088542992165</v>
      </c>
      <c r="Q119" s="411">
        <v>53.317447315511203</v>
      </c>
      <c r="R119" s="411">
        <v>50.2423101383526</v>
      </c>
      <c r="S119" s="411">
        <v>48.920352352799981</v>
      </c>
      <c r="T119" s="411">
        <v>49.630175041160193</v>
      </c>
      <c r="U119" s="411">
        <v>50.305510152590529</v>
      </c>
      <c r="V119" s="411">
        <v>52.186443179804094</v>
      </c>
      <c r="W119" s="411">
        <v>55.103266472624583</v>
      </c>
      <c r="X119" s="411">
        <v>54.413235449995526</v>
      </c>
      <c r="Y119" s="411">
        <v>51.742402264595476</v>
      </c>
      <c r="Z119" s="411">
        <v>54.164812583571134</v>
      </c>
      <c r="AA119" s="411">
        <v>54.028935198334416</v>
      </c>
      <c r="AB119" s="411">
        <v>52.865848729903263</v>
      </c>
      <c r="AC119" s="411">
        <v>50.276576537597613</v>
      </c>
      <c r="AD119" s="411">
        <v>45.848536255864246</v>
      </c>
      <c r="AE119" s="411">
        <v>43.793258664389256</v>
      </c>
      <c r="AF119" s="411">
        <v>43.077757451118927</v>
      </c>
      <c r="AG119" s="411">
        <v>44.222770656452283</v>
      </c>
      <c r="AH119" s="411">
        <v>43.674427595048378</v>
      </c>
      <c r="AI119" s="411">
        <v>46.062848562454718</v>
      </c>
      <c r="AJ119" s="411">
        <v>46.279442335548183</v>
      </c>
      <c r="AK119" s="411">
        <v>45.947238822914755</v>
      </c>
      <c r="AL119" s="411">
        <v>48.742474577242639</v>
      </c>
      <c r="AM119" s="411">
        <v>48.638865680986008</v>
      </c>
      <c r="AN119" s="411">
        <v>47.252270026828086</v>
      </c>
      <c r="AO119" s="411">
        <v>43.850812007168855</v>
      </c>
      <c r="AP119" s="411">
        <v>39.230296123043281</v>
      </c>
      <c r="AQ119" s="411">
        <v>37.810633799867297</v>
      </c>
      <c r="AR119" s="411">
        <v>38.192002715875752</v>
      </c>
      <c r="AS119" s="411">
        <v>39.735113936719209</v>
      </c>
      <c r="AT119" s="411">
        <v>38.793816092004697</v>
      </c>
      <c r="AU119" s="411">
        <v>41.172411816704845</v>
      </c>
      <c r="AV119" s="411">
        <v>40.074598405304776</v>
      </c>
      <c r="AW119" s="411">
        <v>38.544172019409267</v>
      </c>
      <c r="AX119" s="411">
        <v>41.752655198577472</v>
      </c>
      <c r="AY119" s="411">
        <v>41.214623229154327</v>
      </c>
      <c r="AZ119" s="411">
        <v>40.673857418807671</v>
      </c>
      <c r="BA119" s="411">
        <v>40.520528509355323</v>
      </c>
      <c r="BB119" s="411">
        <v>38.949769081610754</v>
      </c>
      <c r="BC119" s="411">
        <v>38.311710646173097</v>
      </c>
      <c r="BD119" s="411">
        <v>38.323528775115683</v>
      </c>
      <c r="BE119" s="411">
        <v>38.695189588881654</v>
      </c>
      <c r="BF119" s="411">
        <v>39.416103001430578</v>
      </c>
      <c r="BG119" s="411">
        <v>42.634508472541363</v>
      </c>
      <c r="BH119" s="411">
        <v>41.264861083383337</v>
      </c>
      <c r="BI119" s="411">
        <v>41.729907286654708</v>
      </c>
      <c r="BJ119" s="411">
        <v>46.519006542117985</v>
      </c>
      <c r="BK119" s="411">
        <v>48.90686311090419</v>
      </c>
      <c r="BL119" s="411">
        <v>50.490220932325165</v>
      </c>
      <c r="BM119" s="411">
        <v>50.126313583225375</v>
      </c>
      <c r="BN119" s="411">
        <v>47.386276116185833</v>
      </c>
      <c r="BO119" s="411">
        <v>46.156816226416353</v>
      </c>
      <c r="BP119" s="411">
        <v>46.821924736362909</v>
      </c>
      <c r="BQ119" s="411">
        <v>46.940343853879973</v>
      </c>
      <c r="BR119" s="411">
        <v>49.729755100512769</v>
      </c>
      <c r="BS119" s="411">
        <v>50.639025322866836</v>
      </c>
      <c r="BT119" s="411">
        <v>48.895866413343008</v>
      </c>
      <c r="BU119" s="411">
        <v>48.583521533113839</v>
      </c>
      <c r="BV119" s="411">
        <v>55.130456527865128</v>
      </c>
      <c r="BW119" s="411">
        <v>54.87507039287064</v>
      </c>
      <c r="BX119" s="411">
        <v>57.941773516847746</v>
      </c>
      <c r="BY119" s="411">
        <v>58.347046759731057</v>
      </c>
      <c r="BZ119" s="411">
        <v>55.610891326488819</v>
      </c>
      <c r="CA119" s="411">
        <v>53.972067540865815</v>
      </c>
      <c r="CB119" s="411">
        <v>52.452819309083651</v>
      </c>
      <c r="CC119" s="411">
        <v>53.260635830917614</v>
      </c>
      <c r="CD119" s="411">
        <v>52.80764823687764</v>
      </c>
      <c r="CE119" s="411">
        <v>53.517505396603482</v>
      </c>
      <c r="CF119" s="411">
        <v>52.327983265011298</v>
      </c>
      <c r="CG119" s="411">
        <v>51.479581838208958</v>
      </c>
      <c r="CH119" s="411">
        <v>53.399969346632489</v>
      </c>
      <c r="CI119" s="411">
        <v>54.057487811937349</v>
      </c>
      <c r="CJ119" s="411">
        <v>54.445011125503811</v>
      </c>
      <c r="CK119" s="411">
        <v>51.73718030259807</v>
      </c>
      <c r="CL119" s="411">
        <v>48.872372987563871</v>
      </c>
      <c r="CM119" s="411">
        <v>46.763687829096853</v>
      </c>
      <c r="CN119" s="411">
        <v>47.613697204605955</v>
      </c>
      <c r="CO119" s="411">
        <v>49.18006810569436</v>
      </c>
      <c r="CP119" s="411">
        <v>52.877515334366194</v>
      </c>
      <c r="CQ119" s="411">
        <v>55.466702526859258</v>
      </c>
      <c r="CR119" s="411">
        <v>56.623542342925312</v>
      </c>
      <c r="CS119" s="411">
        <v>58.61235604470415</v>
      </c>
      <c r="CT119" s="411">
        <v>63.855710348790076</v>
      </c>
      <c r="CU119" s="411">
        <v>66.152573420788272</v>
      </c>
      <c r="CV119" s="411">
        <v>68.186858239160088</v>
      </c>
      <c r="CW119" s="411">
        <v>66.238581811477246</v>
      </c>
      <c r="CX119" s="411">
        <v>63.594790225122864</v>
      </c>
      <c r="CY119" s="411">
        <v>64.065620411996974</v>
      </c>
      <c r="CZ119" s="411">
        <v>66.955582350666376</v>
      </c>
      <c r="DA119" s="411">
        <v>70.356899035772102</v>
      </c>
      <c r="DB119" s="411">
        <v>72.047410074983688</v>
      </c>
      <c r="DC119" s="411">
        <v>73.996661254545046</v>
      </c>
      <c r="DD119" s="411">
        <v>72.683123870727073</v>
      </c>
      <c r="DE119" s="411">
        <v>72.285983239161453</v>
      </c>
      <c r="DF119" s="411">
        <v>76.969764986383822</v>
      </c>
      <c r="DG119" s="411">
        <v>77.888198473247471</v>
      </c>
      <c r="DH119" s="411">
        <v>78.064556025587876</v>
      </c>
      <c r="DI119" s="411">
        <v>77.322480091064634</v>
      </c>
      <c r="DJ119" s="411">
        <v>72.217272504483375</v>
      </c>
      <c r="DK119" s="411">
        <v>71.257612576812875</v>
      </c>
      <c r="DL119" s="411">
        <v>72.533341884002539</v>
      </c>
      <c r="DM119" s="411">
        <v>73.014317026749083</v>
      </c>
      <c r="DN119" s="411">
        <v>71.901203124964212</v>
      </c>
      <c r="DO119" s="411">
        <v>72.505857590131313</v>
      </c>
      <c r="DP119" s="411">
        <v>70.47431020148278</v>
      </c>
      <c r="DQ119" s="411">
        <v>68.64889501686848</v>
      </c>
    </row>
    <row r="120" spans="1:121" x14ac:dyDescent="0.2">
      <c r="A120" s="8" t="str">
        <f>A3</f>
        <v>ULS Norte Alentejano</v>
      </c>
      <c r="B120" s="11">
        <v>54.48891458943379</v>
      </c>
      <c r="C120" s="11">
        <v>54.84303746053628</v>
      </c>
      <c r="D120" s="11">
        <v>54.375531011045034</v>
      </c>
      <c r="E120" s="11">
        <v>51.403970165249042</v>
      </c>
      <c r="F120" s="11">
        <v>48.356090106965055</v>
      </c>
      <c r="G120" s="11">
        <v>45.4352127521867</v>
      </c>
      <c r="H120" s="11">
        <v>47.34962939210439</v>
      </c>
      <c r="I120" s="11">
        <v>47.553685665110031</v>
      </c>
      <c r="J120" s="11">
        <v>48.526253425164775</v>
      </c>
      <c r="K120" s="11">
        <v>49.268078853621944</v>
      </c>
      <c r="L120" s="11">
        <v>46.61964349684385</v>
      </c>
      <c r="M120" s="11">
        <v>46.953491389697298</v>
      </c>
      <c r="N120" s="11">
        <v>50.645746404941839</v>
      </c>
      <c r="O120" s="11">
        <v>51.874134851097729</v>
      </c>
      <c r="P120" s="11">
        <v>53.150469964738136</v>
      </c>
      <c r="Q120" s="11">
        <v>52.988234128151682</v>
      </c>
      <c r="R120" s="11">
        <v>48.58634589802849</v>
      </c>
      <c r="S120" s="11">
        <v>46.802394541116058</v>
      </c>
      <c r="T120" s="11">
        <v>48.590721685471266</v>
      </c>
      <c r="U120" s="11">
        <v>48.453198544479086</v>
      </c>
      <c r="V120" s="11">
        <v>49.59236122923069</v>
      </c>
      <c r="W120" s="11">
        <v>51.255189479132504</v>
      </c>
      <c r="X120" s="11">
        <v>51.053743606811835</v>
      </c>
      <c r="Y120" s="11">
        <v>50.021009384191608</v>
      </c>
      <c r="Z120" s="11">
        <v>54.776648620036042</v>
      </c>
      <c r="AA120" s="11">
        <v>54.723431428282183</v>
      </c>
      <c r="AB120" s="11">
        <v>54.184049079754601</v>
      </c>
      <c r="AC120" s="11">
        <v>53.129870939584762</v>
      </c>
      <c r="AD120" s="11">
        <v>48.126678699375887</v>
      </c>
      <c r="AE120" s="11">
        <v>46.395395090904842</v>
      </c>
      <c r="AF120" s="11">
        <v>46.160868598359087</v>
      </c>
      <c r="AG120" s="11">
        <v>47.668409960190466</v>
      </c>
      <c r="AH120" s="11">
        <v>47.05937474377145</v>
      </c>
      <c r="AI120" s="11">
        <v>47.349795717488611</v>
      </c>
      <c r="AJ120" s="11">
        <v>47.040251331486388</v>
      </c>
      <c r="AK120" s="11">
        <v>47.893798667792474</v>
      </c>
      <c r="AL120" s="11">
        <v>50.8209025236889</v>
      </c>
      <c r="AM120" s="11">
        <v>51.355661881977667</v>
      </c>
      <c r="AN120" s="11">
        <v>47.968852612815468</v>
      </c>
      <c r="AO120" s="11">
        <v>44.966694811896055</v>
      </c>
      <c r="AP120" s="11">
        <v>40.988835725677831</v>
      </c>
      <c r="AQ120" s="11">
        <v>39.515902054601746</v>
      </c>
      <c r="AR120" s="11">
        <v>39.328267192044287</v>
      </c>
      <c r="AS120" s="11">
        <v>40.923163523782719</v>
      </c>
      <c r="AT120" s="11">
        <v>40.388404165493945</v>
      </c>
      <c r="AU120" s="11">
        <v>41.08265315695656</v>
      </c>
      <c r="AV120" s="11">
        <v>40.163242330424993</v>
      </c>
      <c r="AW120" s="11">
        <v>39.334270537508608</v>
      </c>
      <c r="AX120" s="11">
        <v>44.085092725015691</v>
      </c>
      <c r="AY120" s="11">
        <v>43.929576666603701</v>
      </c>
      <c r="AZ120" s="11">
        <v>43.187971630133298</v>
      </c>
      <c r="BA120" s="11">
        <v>44.412295880256053</v>
      </c>
      <c r="BB120" s="11">
        <v>41.787486459510987</v>
      </c>
      <c r="BC120" s="11">
        <v>41.72503880958692</v>
      </c>
      <c r="BD120" s="11">
        <v>41.359454096877911</v>
      </c>
      <c r="BE120" s="11">
        <v>42.509641899383112</v>
      </c>
      <c r="BF120" s="11">
        <v>42.940509995591228</v>
      </c>
      <c r="BG120" s="11">
        <v>44.870700286489466</v>
      </c>
      <c r="BH120" s="11">
        <v>45.407734691262526</v>
      </c>
      <c r="BI120" s="11">
        <v>47.056477269489733</v>
      </c>
      <c r="BJ120" s="11">
        <v>51.542603737725692</v>
      </c>
      <c r="BK120" s="11">
        <v>54.779193858695479</v>
      </c>
      <c r="BL120" s="11">
        <v>56.954196875416258</v>
      </c>
      <c r="BM120" s="11">
        <v>55.656931411035544</v>
      </c>
      <c r="BN120" s="11">
        <v>51.09998983843105</v>
      </c>
      <c r="BO120" s="11">
        <v>48.234116581669127</v>
      </c>
      <c r="BP120" s="11">
        <v>49.494782492575943</v>
      </c>
      <c r="BQ120" s="11">
        <v>49.258560516160223</v>
      </c>
      <c r="BR120" s="11">
        <v>50.760209344080678</v>
      </c>
      <c r="BS120" s="11">
        <v>51.451452089179973</v>
      </c>
      <c r="BT120" s="11">
        <v>51.330762120294523</v>
      </c>
      <c r="BU120" s="11">
        <v>51.477834869056849</v>
      </c>
      <c r="BV120" s="11">
        <v>60.964643156079667</v>
      </c>
      <c r="BW120" s="11">
        <v>61.362057538906228</v>
      </c>
      <c r="BX120" s="11">
        <v>65.135210936732165</v>
      </c>
      <c r="BY120" s="11">
        <v>64.614971277970398</v>
      </c>
      <c r="BZ120" s="11">
        <v>62.509652108020383</v>
      </c>
      <c r="CA120" s="11">
        <v>61.746604465242314</v>
      </c>
      <c r="CB120" s="11">
        <v>59.818985308081558</v>
      </c>
      <c r="CC120" s="11">
        <v>62.670998906248499</v>
      </c>
      <c r="CD120" s="11">
        <v>62.570865260314733</v>
      </c>
      <c r="CE120" s="11">
        <v>61.661160727908133</v>
      </c>
      <c r="CF120" s="11">
        <v>60.16195223397493</v>
      </c>
      <c r="CG120" s="11">
        <v>60.262472257068417</v>
      </c>
      <c r="CH120" s="11">
        <v>61.30432262925067</v>
      </c>
      <c r="CI120" s="11">
        <v>62.676841569289671</v>
      </c>
      <c r="CJ120" s="11">
        <v>62.755230408949274</v>
      </c>
      <c r="CK120" s="11">
        <v>59.840760423863976</v>
      </c>
      <c r="CL120" s="11">
        <v>56.406941796205928</v>
      </c>
      <c r="CM120" s="11">
        <v>55.004561069813484</v>
      </c>
      <c r="CN120" s="11">
        <v>56.669019511342221</v>
      </c>
      <c r="CO120" s="11">
        <v>59.54225192348828</v>
      </c>
      <c r="CP120" s="11">
        <v>62.197092084006464</v>
      </c>
      <c r="CQ120" s="11">
        <v>62.704159496054807</v>
      </c>
      <c r="CR120" s="11">
        <v>62.802670324170073</v>
      </c>
      <c r="CS120" s="11">
        <v>63.730944154906211</v>
      </c>
      <c r="CT120" s="11">
        <v>67.024205084948619</v>
      </c>
      <c r="CU120" s="11">
        <v>68.407556716945891</v>
      </c>
      <c r="CV120" s="11">
        <v>69.862453704497</v>
      </c>
      <c r="CW120" s="11">
        <v>67.242815833755373</v>
      </c>
      <c r="CX120" s="11">
        <v>64.980550156228404</v>
      </c>
      <c r="CY120" s="11">
        <v>65.346058066829414</v>
      </c>
      <c r="CZ120" s="11">
        <v>69.636223424002267</v>
      </c>
      <c r="DA120" s="11">
        <v>73.925913285464873</v>
      </c>
      <c r="DB120" s="11">
        <v>73.208411871234802</v>
      </c>
      <c r="DC120" s="11">
        <v>72.775469194250462</v>
      </c>
      <c r="DD120" s="11">
        <v>72.074889929484073</v>
      </c>
      <c r="DE120" s="11">
        <v>73.765709821914143</v>
      </c>
      <c r="DF120" s="11">
        <v>79.668944240638382</v>
      </c>
      <c r="DG120" s="11">
        <v>79.174535997864155</v>
      </c>
      <c r="DH120" s="11">
        <v>79.055878019598353</v>
      </c>
      <c r="DI120" s="11">
        <v>80.371003945377765</v>
      </c>
      <c r="DJ120" s="11">
        <v>75.862000771276854</v>
      </c>
      <c r="DK120" s="11">
        <v>75.09072391254908</v>
      </c>
      <c r="DL120" s="11">
        <v>76.544284146305287</v>
      </c>
      <c r="DM120" s="11">
        <v>77.839633742373749</v>
      </c>
      <c r="DN120" s="11">
        <v>74.823743461450988</v>
      </c>
      <c r="DO120" s="11">
        <v>73.004321128041852</v>
      </c>
      <c r="DP120" s="11">
        <v>69.761003055442941</v>
      </c>
      <c r="DQ120" s="11">
        <v>66.725336444809216</v>
      </c>
    </row>
    <row r="121" spans="1:121" x14ac:dyDescent="0.2">
      <c r="A121" s="8" t="s">
        <v>62</v>
      </c>
      <c r="B121" s="11">
        <v>42.800286235758563</v>
      </c>
      <c r="C121" s="11">
        <v>43.285056487449204</v>
      </c>
      <c r="D121" s="11">
        <v>43.094248144445892</v>
      </c>
      <c r="E121" s="11">
        <v>42.05291400668672</v>
      </c>
      <c r="F121" s="11">
        <v>39.811736953793059</v>
      </c>
      <c r="G121" s="11">
        <v>36.3302219857813</v>
      </c>
      <c r="H121" s="11">
        <v>38.090384016748416</v>
      </c>
      <c r="I121" s="11">
        <v>38.477427350537688</v>
      </c>
      <c r="J121" s="11">
        <v>39.019853820855474</v>
      </c>
      <c r="K121" s="11">
        <v>39.291448730829991</v>
      </c>
      <c r="L121" s="11">
        <v>38.477264830183188</v>
      </c>
      <c r="M121" s="11">
        <v>38.768263577623841</v>
      </c>
      <c r="N121" s="11">
        <v>41.824024542974477</v>
      </c>
      <c r="O121" s="11">
        <v>43.621031360509846</v>
      </c>
      <c r="P121" s="11">
        <v>44.623326625251551</v>
      </c>
      <c r="Q121" s="11">
        <v>44.946006420858062</v>
      </c>
      <c r="R121" s="11">
        <v>41.199778035222302</v>
      </c>
      <c r="S121" s="11">
        <v>38.695347205985506</v>
      </c>
      <c r="T121" s="11">
        <v>40.496407576747224</v>
      </c>
      <c r="U121" s="11">
        <v>40.192769203753926</v>
      </c>
      <c r="V121" s="11">
        <v>40.123004832332697</v>
      </c>
      <c r="W121" s="11">
        <v>42.417256066585914</v>
      </c>
      <c r="X121" s="11">
        <v>42.77907579208744</v>
      </c>
      <c r="Y121" s="11">
        <v>42.71096241513569</v>
      </c>
      <c r="Z121" s="11">
        <v>45.800256729359305</v>
      </c>
      <c r="AA121" s="11">
        <v>46.326905567648183</v>
      </c>
      <c r="AB121" s="11">
        <v>46.520966264954041</v>
      </c>
      <c r="AC121" s="11">
        <v>45.911768932317869</v>
      </c>
      <c r="AD121" s="11">
        <v>41.146307238175829</v>
      </c>
      <c r="AE121" s="11">
        <v>37.965623069606906</v>
      </c>
      <c r="AF121" s="11">
        <v>37.999826708757915</v>
      </c>
      <c r="AG121" s="11">
        <v>39.721842434074958</v>
      </c>
      <c r="AH121" s="11">
        <v>39.285556520842839</v>
      </c>
      <c r="AI121" s="11">
        <v>40.184489886772447</v>
      </c>
      <c r="AJ121" s="11">
        <v>40.53396905756393</v>
      </c>
      <c r="AK121" s="11">
        <v>42.063055271640849</v>
      </c>
      <c r="AL121" s="11">
        <v>44.402075634876958</v>
      </c>
      <c r="AM121" s="11">
        <v>43.930340435568837</v>
      </c>
      <c r="AN121" s="11">
        <v>40.451293340671434</v>
      </c>
      <c r="AO121" s="11">
        <v>38.40710747700291</v>
      </c>
      <c r="AP121" s="11">
        <v>34.731504049060462</v>
      </c>
      <c r="AQ121" s="11">
        <v>31.999371019734255</v>
      </c>
      <c r="AR121" s="11">
        <v>31.331079487381086</v>
      </c>
      <c r="AS121" s="11">
        <v>33.650444217312682</v>
      </c>
      <c r="AT121" s="11">
        <v>33.709411117226196</v>
      </c>
      <c r="AU121" s="11">
        <v>33.198364651309063</v>
      </c>
      <c r="AV121" s="11">
        <v>32.510417485651388</v>
      </c>
      <c r="AW121" s="11">
        <v>32.002848213932509</v>
      </c>
      <c r="AX121" s="11">
        <v>35.922751240720366</v>
      </c>
      <c r="AY121" s="11">
        <v>35.807534502051475</v>
      </c>
      <c r="AZ121" s="11">
        <v>35.612895554333448</v>
      </c>
      <c r="BA121" s="11">
        <v>36.389717012936359</v>
      </c>
      <c r="BB121" s="11">
        <v>35.282386422829703</v>
      </c>
      <c r="BC121" s="11">
        <v>32.982198349897239</v>
      </c>
      <c r="BD121" s="11">
        <v>33.758823441750799</v>
      </c>
      <c r="BE121" s="11">
        <v>35.72943453248854</v>
      </c>
      <c r="BF121" s="11">
        <v>37.284813998716722</v>
      </c>
      <c r="BG121" s="11">
        <v>39.120956422771783</v>
      </c>
      <c r="BH121" s="11">
        <v>41.318101904039338</v>
      </c>
      <c r="BI121" s="11">
        <v>44.036441201682514</v>
      </c>
      <c r="BJ121" s="11">
        <v>49.294545382002802</v>
      </c>
      <c r="BK121" s="11">
        <v>53.64183544114271</v>
      </c>
      <c r="BL121" s="11">
        <v>55.258386898608052</v>
      </c>
      <c r="BM121" s="11">
        <v>54.4782087165134</v>
      </c>
      <c r="BN121" s="11">
        <v>51.036076364054672</v>
      </c>
      <c r="BO121" s="11">
        <v>47.448872338508664</v>
      </c>
      <c r="BP121" s="11">
        <v>49.726773219267621</v>
      </c>
      <c r="BQ121" s="11">
        <v>49.561922328929164</v>
      </c>
      <c r="BR121" s="11">
        <v>49.757981591553182</v>
      </c>
      <c r="BS121" s="11">
        <v>51.721195450301678</v>
      </c>
      <c r="BT121" s="11">
        <v>51.778439714887057</v>
      </c>
      <c r="BU121" s="11">
        <v>51.775445369365023</v>
      </c>
      <c r="BV121" s="11">
        <v>63.288591954601252</v>
      </c>
      <c r="BW121" s="11">
        <v>63.340852332232345</v>
      </c>
      <c r="BX121" s="11">
        <v>66.235310717381225</v>
      </c>
      <c r="BY121" s="11">
        <v>66.653217671979021</v>
      </c>
      <c r="BZ121" s="11">
        <v>64.548042560923903</v>
      </c>
      <c r="CA121" s="11">
        <v>62.217103136113806</v>
      </c>
      <c r="CB121" s="11">
        <v>58.931785548162679</v>
      </c>
      <c r="CC121" s="11">
        <v>61.753633161964132</v>
      </c>
      <c r="CD121" s="11">
        <v>61.663121644890104</v>
      </c>
      <c r="CE121" s="11">
        <v>60.092449922958394</v>
      </c>
      <c r="CF121" s="11">
        <v>59.878659984173041</v>
      </c>
      <c r="CG121" s="11">
        <v>60.212826448966325</v>
      </c>
      <c r="CH121" s="11">
        <v>62.34658562491424</v>
      </c>
      <c r="CI121" s="11">
        <v>64.260787286212832</v>
      </c>
      <c r="CJ121" s="11">
        <v>65.588128956038645</v>
      </c>
      <c r="CK121" s="11">
        <v>63.309205831379344</v>
      </c>
      <c r="CL121" s="11">
        <v>59.045937657858083</v>
      </c>
      <c r="CM121" s="11">
        <v>56.9192894282533</v>
      </c>
      <c r="CN121" s="11">
        <v>58.01962278042221</v>
      </c>
      <c r="CO121" s="11">
        <v>62.929905011464129</v>
      </c>
      <c r="CP121" s="11">
        <v>64.325418171572011</v>
      </c>
      <c r="CQ121" s="11">
        <v>64.431430065949399</v>
      </c>
      <c r="CR121" s="11">
        <v>64.660859030497789</v>
      </c>
      <c r="CS121" s="11">
        <v>66.740663090172859</v>
      </c>
      <c r="CT121" s="11">
        <v>69.842935708075458</v>
      </c>
      <c r="CU121" s="11">
        <v>72.231321528271366</v>
      </c>
      <c r="CV121" s="11">
        <v>73.016413223396199</v>
      </c>
      <c r="CW121" s="11">
        <v>70.581918803948284</v>
      </c>
      <c r="CX121" s="11">
        <v>67.438843492058567</v>
      </c>
      <c r="CY121" s="11">
        <v>67.393171680793159</v>
      </c>
      <c r="CZ121" s="11">
        <v>72.921685342616911</v>
      </c>
      <c r="DA121" s="11">
        <v>78.068919731955773</v>
      </c>
      <c r="DB121" s="11">
        <v>77.537010785184265</v>
      </c>
      <c r="DC121" s="11">
        <v>76.899882508292009</v>
      </c>
      <c r="DD121" s="11">
        <v>76.698468216666924</v>
      </c>
      <c r="DE121" s="11">
        <v>78.893613473403377</v>
      </c>
      <c r="DF121" s="11">
        <v>84.083708520927132</v>
      </c>
      <c r="DG121" s="11">
        <v>83.708520927130223</v>
      </c>
      <c r="DH121" s="11">
        <v>83.104052026013008</v>
      </c>
      <c r="DI121" s="11">
        <v>84.688177422044362</v>
      </c>
      <c r="DJ121" s="11">
        <v>80.832082708020678</v>
      </c>
      <c r="DK121" s="11">
        <v>77.913956978489239</v>
      </c>
      <c r="DL121" s="11">
        <v>77.059363014840756</v>
      </c>
      <c r="DM121" s="11">
        <v>78.997832249458071</v>
      </c>
      <c r="DN121" s="11">
        <v>78.164082041020521</v>
      </c>
      <c r="DO121" s="11">
        <v>76.121394030348512</v>
      </c>
      <c r="DP121" s="11">
        <v>71.264799066199771</v>
      </c>
      <c r="DQ121" s="11">
        <v>67.596298149074542</v>
      </c>
    </row>
    <row r="122" spans="1:121" x14ac:dyDescent="0.2">
      <c r="A122" s="8" t="s">
        <v>63</v>
      </c>
      <c r="B122" s="11">
        <v>65.200572369186972</v>
      </c>
      <c r="C122" s="11">
        <v>65.432932276295972</v>
      </c>
      <c r="D122" s="11">
        <v>64.709915728473163</v>
      </c>
      <c r="E122" s="11">
        <v>59.968493530553609</v>
      </c>
      <c r="F122" s="11">
        <v>56.180256054250336</v>
      </c>
      <c r="G122" s="11">
        <v>53.771153795063888</v>
      </c>
      <c r="H122" s="11">
        <v>55.825160298761752</v>
      </c>
      <c r="I122" s="11">
        <v>55.860113421550096</v>
      </c>
      <c r="J122" s="11">
        <v>57.224657303545079</v>
      </c>
      <c r="K122" s="11">
        <v>58.394980360631415</v>
      </c>
      <c r="L122" s="11">
        <v>54.067078299405907</v>
      </c>
      <c r="M122" s="11">
        <v>54.43866777862555</v>
      </c>
      <c r="N122" s="11">
        <v>58.711871829279303</v>
      </c>
      <c r="O122" s="11">
        <v>59.419307278050972</v>
      </c>
      <c r="P122" s="11">
        <v>60.945102308324628</v>
      </c>
      <c r="Q122" s="11">
        <v>60.338593225764392</v>
      </c>
      <c r="R122" s="11">
        <v>55.336519285488691</v>
      </c>
      <c r="S122" s="11">
        <v>54.209950062755361</v>
      </c>
      <c r="T122" s="11">
        <v>55.985619135693426</v>
      </c>
      <c r="U122" s="11">
        <v>55.998811822367443</v>
      </c>
      <c r="V122" s="11">
        <v>58.24108707185178</v>
      </c>
      <c r="W122" s="11">
        <v>59.326091287837116</v>
      </c>
      <c r="X122" s="11">
        <v>58.609213887330938</v>
      </c>
      <c r="Y122" s="11">
        <v>56.694769934266937</v>
      </c>
      <c r="Z122" s="11">
        <v>62.971864585473938</v>
      </c>
      <c r="AA122" s="11">
        <v>62.389388440980355</v>
      </c>
      <c r="AB122" s="11">
        <v>61.180510225067735</v>
      </c>
      <c r="AC122" s="11">
        <v>59.720184635202344</v>
      </c>
      <c r="AD122" s="11">
        <v>54.500058169191803</v>
      </c>
      <c r="AE122" s="11">
        <v>54.092284552991103</v>
      </c>
      <c r="AF122" s="11">
        <v>53.612531682982102</v>
      </c>
      <c r="AG122" s="11">
        <v>54.92437818077557</v>
      </c>
      <c r="AH122" s="11">
        <v>54.1577404695105</v>
      </c>
      <c r="AI122" s="11">
        <v>53.892645133521043</v>
      </c>
      <c r="AJ122" s="11">
        <v>52.981439451705796</v>
      </c>
      <c r="AK122" s="11">
        <v>53.218221631905799</v>
      </c>
      <c r="AL122" s="11">
        <v>56.682341960728003</v>
      </c>
      <c r="AM122" s="11">
        <v>58.136195570233696</v>
      </c>
      <c r="AN122" s="11">
        <v>54.833614531356574</v>
      </c>
      <c r="AO122" s="11">
        <v>50.956671572674729</v>
      </c>
      <c r="AP122" s="11">
        <v>46.702803604121044</v>
      </c>
      <c r="AQ122" s="11">
        <v>46.379725024230893</v>
      </c>
      <c r="AR122" s="11">
        <v>46.631008364145458</v>
      </c>
      <c r="AS122" s="11">
        <v>47.564346483828125</v>
      </c>
      <c r="AT122" s="11">
        <v>46.487417884194279</v>
      </c>
      <c r="AU122" s="11">
        <v>48.282298883584019</v>
      </c>
      <c r="AV122" s="11">
        <v>47.151523853968477</v>
      </c>
      <c r="AW122" s="11">
        <v>46.02117948440403</v>
      </c>
      <c r="AX122" s="11">
        <v>51.528327795968274</v>
      </c>
      <c r="AY122" s="11">
        <v>51.334523053588569</v>
      </c>
      <c r="AZ122" s="11">
        <v>50.092806271987861</v>
      </c>
      <c r="BA122" s="11">
        <v>51.723514741141457</v>
      </c>
      <c r="BB122" s="11">
        <v>47.714544438199958</v>
      </c>
      <c r="BC122" s="11">
        <v>49.689328642361644</v>
      </c>
      <c r="BD122" s="11">
        <v>48.281800674702581</v>
      </c>
      <c r="BE122" s="11">
        <v>48.683487927195038</v>
      </c>
      <c r="BF122" s="11">
        <v>48.089332047328597</v>
      </c>
      <c r="BG122" s="11">
        <v>50.104043659075053</v>
      </c>
      <c r="BH122" s="11">
        <v>49.129284649213581</v>
      </c>
      <c r="BI122" s="11">
        <v>49.804120719674984</v>
      </c>
      <c r="BJ122" s="11">
        <v>53.587550073872663</v>
      </c>
      <c r="BK122" s="11">
        <v>55.813615689787177</v>
      </c>
      <c r="BL122" s="11">
        <v>58.496264504848199</v>
      </c>
      <c r="BM122" s="11">
        <v>56.728607867966474</v>
      </c>
      <c r="BN122" s="11">
        <v>51.158089043203098</v>
      </c>
      <c r="BO122" s="11">
        <v>48.947804172390889</v>
      </c>
      <c r="BP122" s="11">
        <v>49.283968448793004</v>
      </c>
      <c r="BQ122" s="11">
        <v>48.982937640415329</v>
      </c>
      <c r="BR122" s="11">
        <v>51.670638410330483</v>
      </c>
      <c r="BS122" s="11">
        <v>51.20645794645327</v>
      </c>
      <c r="BT122" s="11">
        <v>50.924229454007481</v>
      </c>
      <c r="BU122" s="11">
        <v>51.207623637658145</v>
      </c>
      <c r="BV122" s="11">
        <v>58.855137875132236</v>
      </c>
      <c r="BW122" s="11">
        <v>59.566275630344258</v>
      </c>
      <c r="BX122" s="11">
        <v>64.137089141775519</v>
      </c>
      <c r="BY122" s="11">
        <v>62.766100206170478</v>
      </c>
      <c r="BZ122" s="11">
        <v>60.661083128998641</v>
      </c>
      <c r="CA122" s="11">
        <v>61.320020152979438</v>
      </c>
      <c r="CB122" s="11">
        <v>60.623188782174175</v>
      </c>
      <c r="CC122" s="11">
        <v>63.502350919885309</v>
      </c>
      <c r="CD122" s="11">
        <v>63.393303692283688</v>
      </c>
      <c r="CE122" s="11">
        <v>63.082116939124688</v>
      </c>
      <c r="CF122" s="11">
        <v>60.41850102213477</v>
      </c>
      <c r="CG122" s="11">
        <v>60.30742075457821</v>
      </c>
      <c r="CH122" s="11">
        <v>60.360784506171797</v>
      </c>
      <c r="CI122" s="11">
        <v>61.243096721115208</v>
      </c>
      <c r="CJ122" s="11">
        <v>60.191266274916465</v>
      </c>
      <c r="CK122" s="11">
        <v>56.701950340433129</v>
      </c>
      <c r="CL122" s="11">
        <v>54.019031320265135</v>
      </c>
      <c r="CM122" s="11">
        <v>53.272211388275309</v>
      </c>
      <c r="CN122" s="11">
        <v>55.447205361561601</v>
      </c>
      <c r="CO122" s="11">
        <v>56.477995185482378</v>
      </c>
      <c r="CP122" s="11">
        <v>60.272169992725452</v>
      </c>
      <c r="CQ122" s="11">
        <v>61.142148693896608</v>
      </c>
      <c r="CR122" s="11">
        <v>61.12246618877348</v>
      </c>
      <c r="CS122" s="11">
        <v>61.009830703759455</v>
      </c>
      <c r="CT122" s="11">
        <v>64.476123743558887</v>
      </c>
      <c r="CU122" s="11">
        <v>64.951429192141774</v>
      </c>
      <c r="CV122" s="11">
        <v>67.012134881726851</v>
      </c>
      <c r="CW122" s="11">
        <v>64.225604408590783</v>
      </c>
      <c r="CX122" s="11">
        <v>62.759552464619922</v>
      </c>
      <c r="CY122" s="11">
        <v>63.496812071125412</v>
      </c>
      <c r="CZ122" s="11">
        <v>66.668746295660853</v>
      </c>
      <c r="DA122" s="11">
        <v>70.184423030083508</v>
      </c>
      <c r="DB122" s="11">
        <v>69.299874341229213</v>
      </c>
      <c r="DC122" s="11">
        <v>69.051835812582524</v>
      </c>
      <c r="DD122" s="11">
        <v>67.901195897988458</v>
      </c>
      <c r="DE122" s="11">
        <v>69.137428275797191</v>
      </c>
      <c r="DF122" s="11">
        <v>75.684319443137994</v>
      </c>
      <c r="DG122" s="11">
        <v>75.082306462233092</v>
      </c>
      <c r="DH122" s="11">
        <v>75.40212585833882</v>
      </c>
      <c r="DI122" s="11">
        <v>76.47446148057567</v>
      </c>
      <c r="DJ122" s="11">
        <v>71.376164048537291</v>
      </c>
      <c r="DK122" s="11">
        <v>72.542564199040541</v>
      </c>
      <c r="DL122" s="11">
        <v>76.079390461856832</v>
      </c>
      <c r="DM122" s="11">
        <v>76.794280876681398</v>
      </c>
      <c r="DN122" s="11">
        <v>71.808860878562697</v>
      </c>
      <c r="DO122" s="11">
        <v>70.190950992380778</v>
      </c>
      <c r="DP122" s="11">
        <v>68.403724955319348</v>
      </c>
      <c r="DQ122" s="11">
        <v>65.93923431473992</v>
      </c>
    </row>
    <row r="124" spans="1:121" x14ac:dyDescent="0.2">
      <c r="A124" s="69" t="s">
        <v>486</v>
      </c>
    </row>
    <row r="125" spans="1:121" x14ac:dyDescent="0.2">
      <c r="A125" s="9" t="s">
        <v>8</v>
      </c>
      <c r="B125" s="72" t="s">
        <v>302</v>
      </c>
      <c r="C125" s="72" t="s">
        <v>215</v>
      </c>
      <c r="D125" s="72" t="s">
        <v>216</v>
      </c>
      <c r="E125" s="108"/>
      <c r="F125" s="108"/>
      <c r="G125" s="108"/>
      <c r="H125" s="108"/>
      <c r="I125" s="108"/>
      <c r="J125" s="108"/>
      <c r="K125" s="108"/>
      <c r="L125" s="108"/>
      <c r="M125" s="108"/>
      <c r="N125" s="108"/>
      <c r="O125" s="108"/>
      <c r="P125" s="108"/>
    </row>
    <row r="126" spans="1:121" x14ac:dyDescent="0.2">
      <c r="A126" s="8" t="s">
        <v>16</v>
      </c>
      <c r="B126" s="90">
        <f>DQ118</f>
        <v>76.897123434421545</v>
      </c>
      <c r="C126" s="10">
        <v>79.257726887942965</v>
      </c>
      <c r="D126" s="10">
        <v>74.803467275284135</v>
      </c>
      <c r="E126" s="90"/>
      <c r="F126" s="137"/>
      <c r="G126" s="137"/>
      <c r="H126" s="90"/>
      <c r="I126" s="137"/>
      <c r="J126" s="90"/>
      <c r="K126" s="90"/>
      <c r="L126" s="90"/>
      <c r="M126" s="90"/>
      <c r="N126" s="90"/>
      <c r="O126" s="90"/>
      <c r="P126" s="90"/>
      <c r="Q126" s="10"/>
      <c r="R126" s="10"/>
      <c r="S126" s="10"/>
      <c r="T126" s="10"/>
      <c r="U126" s="10"/>
    </row>
    <row r="127" spans="1:121" x14ac:dyDescent="0.2">
      <c r="A127" s="8" t="str">
        <f>A2</f>
        <v>ARS Alentejo</v>
      </c>
      <c r="B127" s="90">
        <f t="shared" ref="B127:B128" si="13">DK119</f>
        <v>71.257612576812875</v>
      </c>
      <c r="C127" s="411">
        <v>67.879856132244015</v>
      </c>
      <c r="D127" s="411">
        <v>69.361000097045405</v>
      </c>
      <c r="E127" s="90"/>
      <c r="F127" s="137"/>
      <c r="G127" s="137"/>
      <c r="H127" s="90"/>
      <c r="I127" s="137"/>
      <c r="J127" s="90"/>
      <c r="K127" s="90"/>
      <c r="L127" s="90"/>
      <c r="M127" s="90"/>
      <c r="N127" s="90"/>
      <c r="O127" s="90"/>
      <c r="P127" s="90"/>
      <c r="Q127" s="10"/>
      <c r="R127" s="10"/>
      <c r="S127" s="10"/>
      <c r="T127" s="10"/>
      <c r="U127" s="10"/>
    </row>
    <row r="128" spans="1:121" x14ac:dyDescent="0.2">
      <c r="A128" s="8" t="str">
        <f>A3</f>
        <v>ULS Norte Alentejano</v>
      </c>
      <c r="B128" s="90">
        <f t="shared" si="13"/>
        <v>75.09072391254908</v>
      </c>
      <c r="C128" s="90">
        <f>DK121</f>
        <v>77.913956978489239</v>
      </c>
      <c r="D128" s="90">
        <f>DK122</f>
        <v>72.542564199040541</v>
      </c>
      <c r="E128" s="90"/>
      <c r="F128" s="137"/>
      <c r="G128" s="137"/>
      <c r="H128" s="90"/>
      <c r="I128" s="137"/>
      <c r="J128" s="90"/>
      <c r="K128" s="90"/>
      <c r="L128" s="90"/>
      <c r="M128" s="90"/>
      <c r="N128" s="90"/>
      <c r="O128" s="90"/>
      <c r="P128" s="90"/>
      <c r="Q128" s="90"/>
      <c r="R128" s="90"/>
      <c r="S128" s="90"/>
      <c r="T128" s="90"/>
      <c r="U128" s="90"/>
    </row>
    <row r="130" spans="1:21" x14ac:dyDescent="0.2">
      <c r="A130" s="69" t="s">
        <v>261</v>
      </c>
    </row>
    <row r="131" spans="1:21" x14ac:dyDescent="0.2">
      <c r="A131" s="9" t="s">
        <v>8</v>
      </c>
      <c r="C131" s="8" t="s">
        <v>277</v>
      </c>
      <c r="D131" s="8" t="s">
        <v>278</v>
      </c>
      <c r="E131" s="8" t="s">
        <v>279</v>
      </c>
      <c r="G131" s="108"/>
      <c r="H131" s="108"/>
      <c r="I131" s="108"/>
      <c r="J131" s="108"/>
      <c r="K131" s="108"/>
      <c r="L131" s="108"/>
      <c r="M131" s="108"/>
      <c r="N131" s="108"/>
      <c r="O131" s="108"/>
      <c r="P131" s="108"/>
    </row>
    <row r="132" spans="1:21" x14ac:dyDescent="0.2">
      <c r="A132" s="8" t="s">
        <v>16</v>
      </c>
      <c r="B132" s="8">
        <v>2001</v>
      </c>
      <c r="C132" s="10">
        <v>4.7543639656675083</v>
      </c>
      <c r="D132" s="10">
        <v>35.537602868395638</v>
      </c>
      <c r="E132" s="10">
        <v>59.708033165936861</v>
      </c>
      <c r="F132" s="419">
        <f>SUM(C132:E132)</f>
        <v>100</v>
      </c>
      <c r="G132" s="137"/>
      <c r="H132" s="90"/>
      <c r="I132" s="137"/>
      <c r="J132" s="90"/>
      <c r="K132" s="90"/>
      <c r="L132" s="90"/>
      <c r="M132" s="90"/>
      <c r="N132" s="90"/>
      <c r="O132" s="90"/>
      <c r="P132" s="90"/>
      <c r="Q132" s="10"/>
      <c r="R132" s="10"/>
      <c r="S132" s="10"/>
      <c r="T132" s="10"/>
      <c r="U132" s="10"/>
    </row>
    <row r="133" spans="1:21" x14ac:dyDescent="0.2">
      <c r="B133" s="8">
        <v>2011</v>
      </c>
      <c r="C133" s="10">
        <v>2.916810834619199</v>
      </c>
      <c r="D133" s="10">
        <v>26.874440395426589</v>
      </c>
      <c r="E133" s="10">
        <v>70.208748769954212</v>
      </c>
      <c r="F133" s="419">
        <f t="shared" ref="F133:F137" si="14">SUM(C133:E133)</f>
        <v>100</v>
      </c>
      <c r="G133" s="137"/>
      <c r="H133" s="90"/>
      <c r="I133" s="137"/>
      <c r="J133" s="90"/>
      <c r="K133" s="90"/>
      <c r="L133" s="90"/>
      <c r="M133" s="90"/>
      <c r="N133" s="90"/>
      <c r="O133" s="90"/>
      <c r="P133" s="90"/>
      <c r="Q133" s="10"/>
      <c r="R133" s="10"/>
      <c r="S133" s="10"/>
      <c r="T133" s="10"/>
      <c r="U133" s="10"/>
    </row>
    <row r="134" spans="1:21" x14ac:dyDescent="0.2">
      <c r="A134" s="8" t="str">
        <f>A2</f>
        <v>ARS Alentejo</v>
      </c>
      <c r="B134" s="8">
        <v>2001</v>
      </c>
      <c r="C134" s="411">
        <v>12.952968744234106</v>
      </c>
      <c r="D134" s="411">
        <v>26.054466954500167</v>
      </c>
      <c r="E134" s="411">
        <v>60.99256430126573</v>
      </c>
      <c r="F134" s="419">
        <f t="shared" si="14"/>
        <v>100</v>
      </c>
      <c r="G134" s="137"/>
      <c r="H134" s="90"/>
      <c r="I134" s="137"/>
      <c r="J134" s="90"/>
      <c r="K134" s="90"/>
      <c r="L134" s="90"/>
      <c r="M134" s="90"/>
      <c r="N134" s="90"/>
      <c r="O134" s="90"/>
      <c r="P134" s="90"/>
      <c r="Q134" s="10"/>
      <c r="R134" s="10"/>
      <c r="S134" s="10"/>
      <c r="T134" s="10"/>
      <c r="U134" s="10"/>
    </row>
    <row r="135" spans="1:21" x14ac:dyDescent="0.2">
      <c r="B135" s="8">
        <v>2011</v>
      </c>
      <c r="C135" s="411">
        <v>10.482494673169944</v>
      </c>
      <c r="D135" s="411">
        <v>20.809981116261223</v>
      </c>
      <c r="E135" s="411">
        <v>68.707524210568835</v>
      </c>
      <c r="F135" s="419">
        <f t="shared" si="14"/>
        <v>100</v>
      </c>
      <c r="G135" s="137"/>
      <c r="H135" s="90"/>
      <c r="I135" s="137"/>
      <c r="J135" s="90"/>
      <c r="K135" s="90"/>
      <c r="L135" s="90"/>
      <c r="M135" s="90"/>
      <c r="N135" s="90"/>
      <c r="O135" s="90"/>
      <c r="P135" s="90"/>
      <c r="Q135" s="10"/>
      <c r="R135" s="10"/>
      <c r="S135" s="10"/>
      <c r="T135" s="10"/>
      <c r="U135" s="10"/>
    </row>
    <row r="136" spans="1:21" x14ac:dyDescent="0.2">
      <c r="A136" s="8" t="str">
        <f>A3</f>
        <v>ULS Norte Alentejano</v>
      </c>
      <c r="B136" s="8">
        <v>2001</v>
      </c>
      <c r="C136" s="11">
        <v>11.11246225248779</v>
      </c>
      <c r="D136" s="11">
        <v>25.187977544030321</v>
      </c>
      <c r="E136" s="11">
        <v>63.699560203481887</v>
      </c>
      <c r="F136" s="419">
        <f t="shared" si="14"/>
        <v>100</v>
      </c>
      <c r="G136" s="137"/>
      <c r="H136" s="90"/>
      <c r="I136" s="137"/>
      <c r="J136" s="90"/>
      <c r="K136" s="90"/>
      <c r="L136" s="90"/>
      <c r="M136" s="90"/>
      <c r="N136" s="90"/>
      <c r="O136" s="90"/>
      <c r="P136" s="90"/>
      <c r="Q136" s="90"/>
      <c r="R136" s="90"/>
      <c r="S136" s="90"/>
      <c r="T136" s="90"/>
      <c r="U136" s="90"/>
    </row>
    <row r="137" spans="1:21" x14ac:dyDescent="0.2">
      <c r="B137" s="8">
        <v>2011</v>
      </c>
      <c r="C137" s="11">
        <v>9.1985342478624439</v>
      </c>
      <c r="D137" s="11">
        <v>18.469886310250867</v>
      </c>
      <c r="E137" s="11">
        <v>72.331579441886689</v>
      </c>
      <c r="F137" s="419">
        <f t="shared" si="14"/>
        <v>100</v>
      </c>
      <c r="G137" s="137"/>
      <c r="H137" s="90"/>
      <c r="I137" s="137"/>
      <c r="J137" s="90"/>
      <c r="K137" s="90"/>
      <c r="L137" s="90"/>
      <c r="M137" s="90"/>
      <c r="N137" s="90"/>
      <c r="O137" s="90"/>
      <c r="P137" s="90"/>
      <c r="Q137" s="90"/>
      <c r="R137" s="90"/>
      <c r="S137" s="90"/>
      <c r="T137" s="90"/>
      <c r="U137" s="90"/>
    </row>
    <row r="139" spans="1:21" x14ac:dyDescent="0.2">
      <c r="A139" s="69" t="s">
        <v>180</v>
      </c>
    </row>
    <row r="140" spans="1:21" x14ac:dyDescent="0.2">
      <c r="A140" s="9" t="s">
        <v>8</v>
      </c>
      <c r="B140" s="72" t="s">
        <v>307</v>
      </c>
      <c r="C140" s="72" t="s">
        <v>466</v>
      </c>
      <c r="D140" s="72" t="s">
        <v>308</v>
      </c>
      <c r="E140" s="72" t="s">
        <v>467</v>
      </c>
      <c r="F140" s="72" t="s">
        <v>309</v>
      </c>
      <c r="G140" s="72" t="s">
        <v>310</v>
      </c>
      <c r="H140" s="72" t="s">
        <v>468</v>
      </c>
      <c r="I140" s="437"/>
      <c r="J140" s="108"/>
      <c r="K140" s="108"/>
      <c r="L140" s="108"/>
      <c r="M140" s="108"/>
      <c r="N140" s="108"/>
      <c r="O140" s="108"/>
      <c r="P140" s="108"/>
    </row>
    <row r="141" spans="1:21" x14ac:dyDescent="0.2">
      <c r="A141" s="8" t="s">
        <v>16</v>
      </c>
      <c r="B141" s="88">
        <v>385836</v>
      </c>
      <c r="C141" s="10">
        <v>45.237319886119991</v>
      </c>
      <c r="D141" s="88">
        <v>2901720</v>
      </c>
      <c r="E141" s="10">
        <v>340.88678353562369</v>
      </c>
      <c r="F141" s="88">
        <v>4697.9250237790002</v>
      </c>
      <c r="G141" s="88">
        <v>316112</v>
      </c>
      <c r="H141" s="10">
        <v>37.062533469767367</v>
      </c>
      <c r="I141" s="137"/>
      <c r="J141" s="90"/>
      <c r="K141" s="90"/>
      <c r="L141" s="90"/>
      <c r="M141" s="90"/>
      <c r="N141" s="90"/>
      <c r="O141" s="90"/>
      <c r="P141" s="90"/>
      <c r="Q141" s="10"/>
      <c r="R141" s="10"/>
      <c r="S141" s="10"/>
      <c r="T141" s="10"/>
      <c r="U141" s="10"/>
    </row>
    <row r="142" spans="1:21" x14ac:dyDescent="0.2">
      <c r="A142" s="8" t="str">
        <f>A2</f>
        <v>ARS Alentejo</v>
      </c>
      <c r="B142" s="412">
        <v>24641</v>
      </c>
      <c r="C142" s="411">
        <v>56.175395081204805</v>
      </c>
      <c r="D142" s="412">
        <v>192439</v>
      </c>
      <c r="E142" s="411">
        <v>440.75416902382659</v>
      </c>
      <c r="F142" s="412">
        <v>4126.9960870717468</v>
      </c>
      <c r="G142" s="412">
        <v>14096</v>
      </c>
      <c r="H142" s="411">
        <v>32.135399093570179</v>
      </c>
      <c r="I142" s="137"/>
      <c r="J142" s="90"/>
      <c r="K142" s="90"/>
      <c r="L142" s="90"/>
      <c r="M142" s="90"/>
      <c r="N142" s="90"/>
      <c r="O142" s="90"/>
      <c r="P142" s="90"/>
      <c r="Q142" s="10"/>
      <c r="R142" s="10"/>
      <c r="S142" s="10"/>
      <c r="T142" s="10"/>
      <c r="U142" s="10"/>
    </row>
    <row r="143" spans="1:21" x14ac:dyDescent="0.2">
      <c r="A143" s="8" t="str">
        <f>A3</f>
        <v>ULS Norte Alentejano</v>
      </c>
      <c r="B143" s="89">
        <v>7144</v>
      </c>
      <c r="C143" s="11">
        <v>70.179230130701939</v>
      </c>
      <c r="D143" s="89">
        <v>47883</v>
      </c>
      <c r="E143" s="11">
        <v>473.47499777516288</v>
      </c>
      <c r="F143" s="89">
        <v>4014.8695779295363</v>
      </c>
      <c r="G143" s="89">
        <v>3106</v>
      </c>
      <c r="H143" s="11">
        <v>30.511854533309105</v>
      </c>
      <c r="I143" s="137"/>
      <c r="J143" s="90"/>
      <c r="K143" s="90"/>
      <c r="L143" s="90"/>
      <c r="M143" s="90"/>
      <c r="N143" s="90"/>
      <c r="O143" s="90"/>
      <c r="P143" s="90"/>
      <c r="Q143" s="90"/>
      <c r="R143" s="90"/>
      <c r="S143" s="90"/>
      <c r="T143" s="90"/>
      <c r="U143" s="90"/>
    </row>
    <row r="144" spans="1:21" x14ac:dyDescent="0.2">
      <c r="B144" s="70"/>
      <c r="C144" s="70"/>
      <c r="D144" s="70"/>
      <c r="E144" s="70"/>
      <c r="H144" s="12"/>
      <c r="I144" s="12"/>
      <c r="J144" s="12"/>
      <c r="K144" s="12"/>
      <c r="L144" s="12"/>
      <c r="M144" s="12"/>
      <c r="N144" s="14"/>
      <c r="O144" s="14"/>
      <c r="P144" s="12"/>
      <c r="Q144" s="12"/>
    </row>
    <row r="145" spans="1:21" x14ac:dyDescent="0.2">
      <c r="A145" s="69" t="s">
        <v>464</v>
      </c>
    </row>
    <row r="146" spans="1:21" x14ac:dyDescent="0.2">
      <c r="A146" s="8" t="s">
        <v>8</v>
      </c>
      <c r="B146" s="225">
        <v>2007</v>
      </c>
      <c r="C146" s="225">
        <v>2008</v>
      </c>
      <c r="D146" s="225">
        <v>2009</v>
      </c>
      <c r="E146" s="225">
        <v>2010</v>
      </c>
      <c r="F146" s="398">
        <v>2011</v>
      </c>
      <c r="G146" s="433">
        <v>2012</v>
      </c>
      <c r="H146" s="108"/>
      <c r="I146" s="108"/>
      <c r="J146" s="108"/>
      <c r="K146" s="108"/>
      <c r="L146" s="108"/>
      <c r="M146" s="108"/>
      <c r="N146" s="108"/>
      <c r="O146" s="108"/>
      <c r="P146" s="108"/>
    </row>
    <row r="147" spans="1:21" x14ac:dyDescent="0.2">
      <c r="A147" s="8" t="s">
        <v>16</v>
      </c>
      <c r="B147" s="10">
        <v>39.879231605072917</v>
      </c>
      <c r="C147" s="10">
        <v>45.481483711291325</v>
      </c>
      <c r="D147" s="10">
        <v>53.018993585510437</v>
      </c>
      <c r="E147" s="10">
        <v>57.176242127384313</v>
      </c>
      <c r="F147" s="10">
        <v>48.52394789542241</v>
      </c>
      <c r="G147" s="90">
        <v>45.237319886119991</v>
      </c>
      <c r="H147" s="90"/>
      <c r="I147" s="137"/>
      <c r="J147" s="90"/>
      <c r="K147" s="90"/>
      <c r="L147" s="90"/>
      <c r="M147" s="90"/>
      <c r="N147" s="90"/>
      <c r="O147" s="90"/>
      <c r="P147" s="90"/>
      <c r="Q147" s="10"/>
      <c r="R147" s="10"/>
      <c r="S147" s="10"/>
      <c r="T147" s="10"/>
      <c r="U147" s="10"/>
    </row>
    <row r="148" spans="1:21" x14ac:dyDescent="0.2">
      <c r="A148" s="8" t="str">
        <f>A2</f>
        <v>ARS Alentejo</v>
      </c>
      <c r="B148" s="411">
        <v>55.831745029141608</v>
      </c>
      <c r="C148" s="411">
        <v>59.956218357888851</v>
      </c>
      <c r="D148" s="411">
        <v>63.7214477095118</v>
      </c>
      <c r="E148" s="411">
        <v>64.368151607688162</v>
      </c>
      <c r="F148" s="411">
        <v>57.111657235100346</v>
      </c>
      <c r="G148" s="411">
        <v>56.175395081204805</v>
      </c>
      <c r="H148" s="90"/>
      <c r="I148" s="137"/>
      <c r="J148" s="90"/>
      <c r="K148" s="90"/>
      <c r="L148" s="90"/>
      <c r="M148" s="90"/>
      <c r="N148" s="90"/>
      <c r="O148" s="90"/>
      <c r="P148" s="90"/>
      <c r="Q148" s="10"/>
      <c r="R148" s="10"/>
      <c r="S148" s="10"/>
      <c r="T148" s="10"/>
      <c r="U148" s="10"/>
    </row>
    <row r="149" spans="1:21" x14ac:dyDescent="0.2">
      <c r="A149" s="8" t="str">
        <f>A3</f>
        <v>ULS Norte Alentejano</v>
      </c>
      <c r="B149" s="11">
        <v>66.30946612788658</v>
      </c>
      <c r="C149" s="11">
        <v>73.501571314982385</v>
      </c>
      <c r="D149" s="11">
        <v>77.412897383346831</v>
      </c>
      <c r="E149" s="11">
        <v>79.936197097160104</v>
      </c>
      <c r="F149" s="11">
        <v>71.948450206703811</v>
      </c>
      <c r="G149" s="11">
        <v>70.179230130701939</v>
      </c>
      <c r="H149" s="90"/>
      <c r="I149" s="137"/>
      <c r="J149" s="90"/>
      <c r="K149" s="90"/>
      <c r="L149" s="90"/>
      <c r="M149" s="90"/>
      <c r="N149" s="90"/>
      <c r="O149" s="90"/>
      <c r="P149" s="90"/>
      <c r="Q149" s="90"/>
      <c r="R149" s="90"/>
      <c r="S149" s="90"/>
      <c r="T149" s="90"/>
      <c r="U149" s="90"/>
    </row>
    <row r="150" spans="1:21" x14ac:dyDescent="0.2">
      <c r="B150" s="70"/>
      <c r="C150" s="70"/>
      <c r="D150" s="70"/>
      <c r="E150" s="70"/>
      <c r="H150" s="12"/>
      <c r="I150" s="12"/>
      <c r="J150" s="12"/>
      <c r="K150" s="12"/>
      <c r="L150" s="12"/>
      <c r="M150" s="12"/>
      <c r="N150" s="14"/>
      <c r="O150" s="14"/>
      <c r="P150" s="12"/>
      <c r="Q150" s="12"/>
    </row>
    <row r="151" spans="1:21" x14ac:dyDescent="0.2">
      <c r="A151" s="69" t="s">
        <v>465</v>
      </c>
    </row>
    <row r="152" spans="1:21" x14ac:dyDescent="0.2">
      <c r="A152" s="8" t="s">
        <v>8</v>
      </c>
      <c r="B152" s="225">
        <v>2004</v>
      </c>
      <c r="C152" s="225">
        <v>2005</v>
      </c>
      <c r="D152" s="225">
        <v>2006</v>
      </c>
      <c r="E152" s="225">
        <v>2007</v>
      </c>
      <c r="F152" s="225">
        <v>2008</v>
      </c>
      <c r="G152" s="225">
        <v>2009</v>
      </c>
      <c r="H152" s="225">
        <v>2010</v>
      </c>
      <c r="I152" s="398">
        <v>2011</v>
      </c>
      <c r="J152" s="433">
        <v>2012</v>
      </c>
      <c r="K152" s="108"/>
      <c r="L152" s="108"/>
      <c r="M152" s="108"/>
      <c r="N152" s="108"/>
      <c r="O152" s="108"/>
      <c r="P152" s="108"/>
    </row>
    <row r="153" spans="1:21" x14ac:dyDescent="0.2">
      <c r="A153" s="8" t="s">
        <v>16</v>
      </c>
      <c r="B153" s="10">
        <v>308.71619934766608</v>
      </c>
      <c r="C153" s="10">
        <v>312.09927804852146</v>
      </c>
      <c r="D153" s="10">
        <v>316.25844740270571</v>
      </c>
      <c r="E153" s="10">
        <v>319.75619541284226</v>
      </c>
      <c r="F153" s="10">
        <v>322.84693772081488</v>
      </c>
      <c r="G153" s="10">
        <v>326.34180785995295</v>
      </c>
      <c r="H153" s="10">
        <v>329.27009346570185</v>
      </c>
      <c r="I153" s="10">
        <v>334.52503593478895</v>
      </c>
      <c r="J153" s="10">
        <v>340.88678353562369</v>
      </c>
      <c r="K153" s="90"/>
      <c r="L153" s="90"/>
      <c r="M153" s="90"/>
      <c r="N153" s="90"/>
      <c r="O153" s="90"/>
      <c r="P153" s="90"/>
      <c r="Q153" s="10"/>
      <c r="R153" s="10"/>
      <c r="S153" s="10"/>
      <c r="T153" s="10"/>
      <c r="U153" s="10"/>
    </row>
    <row r="154" spans="1:21" x14ac:dyDescent="0.2">
      <c r="A154" s="8" t="str">
        <f>A2</f>
        <v>ARS Alentejo</v>
      </c>
      <c r="B154" s="411">
        <v>425.1416227750849</v>
      </c>
      <c r="C154" s="411">
        <v>416.55677752283498</v>
      </c>
      <c r="D154" s="411">
        <v>428.25745267608551</v>
      </c>
      <c r="E154" s="411">
        <v>429.39579465824687</v>
      </c>
      <c r="F154" s="411">
        <v>431.03693845667669</v>
      </c>
      <c r="G154" s="411">
        <v>432.8109996709768</v>
      </c>
      <c r="H154" s="411">
        <v>433.57142696247041</v>
      </c>
      <c r="I154" s="411">
        <v>436.63470811822776</v>
      </c>
      <c r="J154" s="411">
        <v>440.75416902382659</v>
      </c>
      <c r="K154" s="90"/>
      <c r="L154" s="90"/>
      <c r="M154" s="90"/>
      <c r="N154" s="90"/>
      <c r="O154" s="90"/>
      <c r="P154" s="90"/>
      <c r="Q154" s="10"/>
      <c r="R154" s="10"/>
      <c r="S154" s="10"/>
      <c r="T154" s="10"/>
      <c r="U154" s="10"/>
    </row>
    <row r="155" spans="1:21" x14ac:dyDescent="0.2">
      <c r="A155" s="8" t="str">
        <f>A3</f>
        <v>ULS Norte Alentejano</v>
      </c>
      <c r="B155" s="11">
        <v>459.47874765974012</v>
      </c>
      <c r="C155" s="11">
        <v>462.65465241141038</v>
      </c>
      <c r="D155" s="11">
        <v>461.29092785439536</v>
      </c>
      <c r="E155" s="11">
        <v>462.30269178877052</v>
      </c>
      <c r="F155" s="11">
        <v>461.87523148367984</v>
      </c>
      <c r="G155" s="11">
        <v>463.44403938341418</v>
      </c>
      <c r="H155" s="11">
        <v>464.82678760976552</v>
      </c>
      <c r="I155" s="11">
        <v>469.17881751283403</v>
      </c>
      <c r="J155" s="11">
        <v>473.47499777516288</v>
      </c>
      <c r="K155" s="90"/>
      <c r="L155" s="90"/>
      <c r="M155" s="90"/>
      <c r="N155" s="90"/>
      <c r="O155" s="90"/>
      <c r="P155" s="90"/>
      <c r="Q155" s="90"/>
      <c r="R155" s="90"/>
      <c r="S155" s="90"/>
      <c r="T155" s="90"/>
      <c r="U155" s="90"/>
    </row>
    <row r="156" spans="1:21" x14ac:dyDescent="0.2">
      <c r="B156" s="70"/>
      <c r="C156" s="70"/>
      <c r="D156" s="70"/>
      <c r="E156" s="70"/>
      <c r="H156" s="12"/>
      <c r="I156" s="12"/>
      <c r="J156" s="12"/>
      <c r="K156" s="12"/>
      <c r="L156" s="12"/>
      <c r="M156" s="12"/>
      <c r="N156" s="14"/>
      <c r="O156" s="14"/>
      <c r="P156" s="12"/>
      <c r="Q156" s="12"/>
    </row>
    <row r="157" spans="1:21" x14ac:dyDescent="0.2">
      <c r="A157" s="69" t="s">
        <v>311</v>
      </c>
    </row>
    <row r="158" spans="1:21" x14ac:dyDescent="0.2">
      <c r="A158" s="8" t="s">
        <v>8</v>
      </c>
      <c r="B158" s="225">
        <v>1998</v>
      </c>
      <c r="C158" s="225">
        <v>1999</v>
      </c>
      <c r="D158" s="225">
        <v>2000</v>
      </c>
      <c r="E158" s="225">
        <v>2001</v>
      </c>
      <c r="F158" s="225">
        <v>2002</v>
      </c>
      <c r="G158" s="225">
        <v>2003</v>
      </c>
      <c r="H158" s="225">
        <v>2004</v>
      </c>
      <c r="I158" s="225">
        <v>2005</v>
      </c>
      <c r="J158" s="225">
        <v>2006</v>
      </c>
      <c r="K158" s="225">
        <v>2007</v>
      </c>
      <c r="L158" s="225">
        <v>2008</v>
      </c>
      <c r="M158" s="225">
        <v>2009</v>
      </c>
      <c r="N158" s="225">
        <v>2010</v>
      </c>
      <c r="O158" s="433">
        <v>2011</v>
      </c>
      <c r="P158" s="433">
        <v>2012</v>
      </c>
    </row>
    <row r="159" spans="1:21" x14ac:dyDescent="0.2">
      <c r="A159" s="8" t="s">
        <v>16</v>
      </c>
      <c r="B159" s="10">
        <v>33.186267953026743</v>
      </c>
      <c r="C159" s="10">
        <v>34.962172723400066</v>
      </c>
      <c r="D159" s="10">
        <v>34.354886530410589</v>
      </c>
      <c r="E159" s="10">
        <v>34.894795727795106</v>
      </c>
      <c r="F159" s="10">
        <v>36.86292663223535</v>
      </c>
      <c r="G159" s="10">
        <v>39.217223418576992</v>
      </c>
      <c r="H159" s="10">
        <v>39.31552007156391</v>
      </c>
      <c r="I159" s="10">
        <v>36.508110015725045</v>
      </c>
      <c r="J159" s="10">
        <v>37.149912057226537</v>
      </c>
      <c r="K159" s="10">
        <v>36.700977346587649</v>
      </c>
      <c r="L159" s="10">
        <v>38.944779362794868</v>
      </c>
      <c r="M159" s="10">
        <v>38.714241067274862</v>
      </c>
      <c r="N159" s="10">
        <v>38.576858080817068</v>
      </c>
      <c r="O159" s="10">
        <v>37.942699049583254</v>
      </c>
      <c r="P159" s="10">
        <v>37.299297589801945</v>
      </c>
      <c r="Q159" s="10"/>
      <c r="R159" s="10"/>
      <c r="S159" s="10"/>
      <c r="T159" s="10"/>
      <c r="U159" s="10"/>
    </row>
    <row r="160" spans="1:21" x14ac:dyDescent="0.2">
      <c r="A160" s="8" t="str">
        <f>A2</f>
        <v>ARS Alentejo</v>
      </c>
      <c r="B160" s="411">
        <v>20.340649091223881</v>
      </c>
      <c r="C160" s="411">
        <v>23.412513295142841</v>
      </c>
      <c r="D160" s="411">
        <v>23.782804753946841</v>
      </c>
      <c r="E160" s="411">
        <v>25.105322627715378</v>
      </c>
      <c r="F160" s="411">
        <v>27.365079126809295</v>
      </c>
      <c r="G160" s="411">
        <v>31.022950498259956</v>
      </c>
      <c r="H160" s="411">
        <v>34.447327039562204</v>
      </c>
      <c r="I160" s="411">
        <v>28.443845760154645</v>
      </c>
      <c r="J160" s="411">
        <v>28.289175692178908</v>
      </c>
      <c r="K160" s="411">
        <v>28.23606680788221</v>
      </c>
      <c r="L160" s="411">
        <v>26.474771759212732</v>
      </c>
      <c r="M160" s="411">
        <v>25.188358694046386</v>
      </c>
      <c r="N160" s="411">
        <v>26.41277521054867</v>
      </c>
      <c r="O160" s="411">
        <v>28.048650547160801</v>
      </c>
      <c r="P160" s="411">
        <v>30.971784584661194</v>
      </c>
      <c r="Q160" s="10"/>
      <c r="R160" s="10"/>
      <c r="S160" s="10"/>
      <c r="T160" s="10"/>
      <c r="U160" s="10"/>
    </row>
    <row r="161" spans="1:21" x14ac:dyDescent="0.2">
      <c r="A161" s="8" t="str">
        <f>A3</f>
        <v>ULS Norte Alentejano</v>
      </c>
      <c r="B161" s="11">
        <v>21.846590466091783</v>
      </c>
      <c r="C161" s="11">
        <v>23.635622707752109</v>
      </c>
      <c r="D161" s="11">
        <v>24.491562094331456</v>
      </c>
      <c r="E161" s="11">
        <v>25.176018775336036</v>
      </c>
      <c r="F161" s="11">
        <v>26.810311291769544</v>
      </c>
      <c r="G161" s="11">
        <v>29.697192556116903</v>
      </c>
      <c r="H161" s="11">
        <v>32.177919289866608</v>
      </c>
      <c r="I161" s="11">
        <v>30.519264880976486</v>
      </c>
      <c r="J161" s="11">
        <v>28.744252779861085</v>
      </c>
      <c r="K161" s="11">
        <v>27.320205620062737</v>
      </c>
      <c r="L161" s="11">
        <v>26.349545255178462</v>
      </c>
      <c r="M161" s="11">
        <v>25.988323603002502</v>
      </c>
      <c r="N161" s="11">
        <v>25.728179844856889</v>
      </c>
      <c r="O161" s="11">
        <v>28.962908049796773</v>
      </c>
      <c r="P161" s="11">
        <v>30.312200098562201</v>
      </c>
      <c r="Q161" s="90"/>
      <c r="R161" s="90"/>
      <c r="S161" s="90"/>
      <c r="T161" s="90"/>
      <c r="U161" s="90"/>
    </row>
    <row r="162" spans="1:21" x14ac:dyDescent="0.2">
      <c r="B162" s="70"/>
      <c r="C162" s="70"/>
      <c r="D162" s="70"/>
      <c r="E162" s="70"/>
      <c r="H162" s="12"/>
      <c r="I162" s="12"/>
      <c r="J162" s="12"/>
      <c r="K162" s="12"/>
      <c r="L162" s="12"/>
      <c r="M162" s="12"/>
      <c r="N162" s="14"/>
      <c r="O162" s="348"/>
      <c r="P162" s="12"/>
      <c r="Q162" s="12"/>
    </row>
    <row r="163" spans="1:21" x14ac:dyDescent="0.2">
      <c r="A163" s="69" t="s">
        <v>312</v>
      </c>
      <c r="O163" s="70"/>
    </row>
    <row r="164" spans="1:21" x14ac:dyDescent="0.2">
      <c r="A164" s="8" t="s">
        <v>8</v>
      </c>
      <c r="B164" s="225">
        <v>1998</v>
      </c>
      <c r="C164" s="225">
        <v>1999</v>
      </c>
      <c r="D164" s="225">
        <v>2000</v>
      </c>
      <c r="E164" s="225">
        <v>2001</v>
      </c>
      <c r="F164" s="225">
        <v>2002</v>
      </c>
      <c r="G164" s="225">
        <v>2003</v>
      </c>
      <c r="H164" s="225">
        <v>2004</v>
      </c>
      <c r="I164" s="225">
        <v>2005</v>
      </c>
      <c r="J164" s="225">
        <v>2006</v>
      </c>
      <c r="K164" s="225">
        <v>2007</v>
      </c>
      <c r="L164" s="225">
        <v>2008</v>
      </c>
      <c r="M164" s="225">
        <v>2009</v>
      </c>
      <c r="N164" s="225">
        <v>2010</v>
      </c>
      <c r="O164" s="433">
        <v>2011</v>
      </c>
      <c r="P164" s="433">
        <v>2012</v>
      </c>
    </row>
    <row r="165" spans="1:21" x14ac:dyDescent="0.2">
      <c r="A165" s="8" t="s">
        <v>16</v>
      </c>
      <c r="B165" s="10">
        <v>4.9892821715910234</v>
      </c>
      <c r="C165" s="10">
        <v>4.9392317908870451</v>
      </c>
      <c r="D165" s="10">
        <v>5.0657484629369511</v>
      </c>
      <c r="E165" s="10">
        <v>4.9073617798989178</v>
      </c>
      <c r="F165" s="10">
        <v>5.2893278034454294</v>
      </c>
      <c r="G165" s="10">
        <v>5.6446883268310462</v>
      </c>
      <c r="H165" s="10">
        <v>5.2454469717171497</v>
      </c>
      <c r="I165" s="10">
        <v>5.2191381962986112</v>
      </c>
      <c r="J165" s="10">
        <v>5.632789648107221</v>
      </c>
      <c r="K165" s="10">
        <v>5.5045809039062013</v>
      </c>
      <c r="L165" s="10">
        <v>5.7475260879142267</v>
      </c>
      <c r="M165" s="10">
        <v>5.7985837482494791</v>
      </c>
      <c r="N165" s="10">
        <v>5.8310678396368889</v>
      </c>
      <c r="O165" s="10">
        <v>5.5500150234753018</v>
      </c>
      <c r="P165" s="10">
        <v>5.1871759445481151</v>
      </c>
      <c r="Q165" s="10"/>
      <c r="R165" s="10"/>
      <c r="S165" s="10"/>
      <c r="T165" s="10"/>
      <c r="U165" s="10"/>
    </row>
    <row r="166" spans="1:21" x14ac:dyDescent="0.2">
      <c r="A166" s="8" t="str">
        <f>A2</f>
        <v>ARS Alentejo</v>
      </c>
      <c r="B166" s="411">
        <v>3.5848389000485898</v>
      </c>
      <c r="C166" s="411">
        <v>3.4925181467037376</v>
      </c>
      <c r="D166" s="411">
        <v>3.8916632278664194</v>
      </c>
      <c r="E166" s="411">
        <v>3.8817859200670481</v>
      </c>
      <c r="F166" s="411">
        <v>4.3634123413054313</v>
      </c>
      <c r="G166" s="411">
        <v>4.6222226202101622</v>
      </c>
      <c r="H166" s="411">
        <v>4.5915896975924344</v>
      </c>
      <c r="I166" s="411">
        <v>4.4963953371118928</v>
      </c>
      <c r="J166" s="411">
        <v>4.7928413210788952</v>
      </c>
      <c r="K166" s="411">
        <v>4.9099370675434075</v>
      </c>
      <c r="L166" s="411">
        <v>4.851950192874094</v>
      </c>
      <c r="M166" s="411">
        <v>4.993135112859707</v>
      </c>
      <c r="N166" s="411">
        <v>4.8532483114026075</v>
      </c>
      <c r="O166" s="411">
        <v>4.8820814210000822</v>
      </c>
      <c r="P166" s="411">
        <v>5.0370437690708654</v>
      </c>
      <c r="Q166" s="10"/>
      <c r="R166" s="10"/>
      <c r="S166" s="10"/>
      <c r="T166" s="10"/>
      <c r="U166" s="10"/>
    </row>
    <row r="167" spans="1:21" x14ac:dyDescent="0.2">
      <c r="A167" s="8" t="str">
        <f>A3</f>
        <v>ULS Norte Alentejano</v>
      </c>
      <c r="B167" s="11">
        <v>3.4627461834739353</v>
      </c>
      <c r="C167" s="11">
        <v>3.2319794050343251</v>
      </c>
      <c r="D167" s="11">
        <v>4.0336831753274858</v>
      </c>
      <c r="E167" s="11">
        <v>3.935483488609155</v>
      </c>
      <c r="F167" s="11">
        <v>4.409153772259228</v>
      </c>
      <c r="G167" s="11">
        <v>4.422266899021551</v>
      </c>
      <c r="H167" s="11">
        <v>4.7751067371010931</v>
      </c>
      <c r="I167" s="11">
        <v>4.1713873792148251</v>
      </c>
      <c r="J167" s="11">
        <v>5.2359580330648585</v>
      </c>
      <c r="K167" s="11">
        <v>4.4991541986237253</v>
      </c>
      <c r="L167" s="11">
        <v>5.3613653102940324</v>
      </c>
      <c r="M167" s="11">
        <v>5.6135913261050856</v>
      </c>
      <c r="N167" s="11">
        <v>5.1882633057934671</v>
      </c>
      <c r="O167" s="11">
        <v>5.2059749311928565</v>
      </c>
      <c r="P167" s="11">
        <v>5.1289824749487725</v>
      </c>
      <c r="Q167" s="90"/>
      <c r="R167" s="90"/>
      <c r="S167" s="90"/>
      <c r="T167" s="90"/>
      <c r="U167" s="90"/>
    </row>
    <row r="168" spans="1:21" x14ac:dyDescent="0.2">
      <c r="B168" s="70"/>
      <c r="C168" s="70"/>
      <c r="D168" s="70"/>
      <c r="E168" s="70"/>
      <c r="H168" s="12"/>
      <c r="I168" s="12"/>
      <c r="J168" s="12"/>
      <c r="K168" s="12"/>
      <c r="L168" s="12"/>
      <c r="M168" s="12"/>
      <c r="N168" s="14"/>
      <c r="O168" s="348"/>
      <c r="P168" s="12"/>
      <c r="Q168" s="12"/>
    </row>
    <row r="169" spans="1:21" x14ac:dyDescent="0.2">
      <c r="A169" s="69" t="s">
        <v>313</v>
      </c>
      <c r="O169" s="70"/>
    </row>
    <row r="170" spans="1:21" x14ac:dyDescent="0.2">
      <c r="A170" s="8" t="s">
        <v>8</v>
      </c>
      <c r="B170" s="225">
        <v>1998</v>
      </c>
      <c r="C170" s="225">
        <v>1999</v>
      </c>
      <c r="D170" s="225">
        <v>2000</v>
      </c>
      <c r="E170" s="225">
        <v>2001</v>
      </c>
      <c r="F170" s="225">
        <v>2002</v>
      </c>
      <c r="G170" s="225">
        <v>2003</v>
      </c>
      <c r="H170" s="225">
        <v>2004</v>
      </c>
      <c r="I170" s="225">
        <v>2005</v>
      </c>
      <c r="J170" s="225">
        <v>2006</v>
      </c>
      <c r="K170" s="225">
        <v>2007</v>
      </c>
      <c r="L170" s="225">
        <v>2008</v>
      </c>
      <c r="M170" s="225">
        <v>2009</v>
      </c>
      <c r="N170" s="225">
        <v>2010</v>
      </c>
      <c r="O170" s="433">
        <v>2011</v>
      </c>
      <c r="P170" s="433">
        <v>2012</v>
      </c>
    </row>
    <row r="171" spans="1:21" x14ac:dyDescent="0.2">
      <c r="A171" s="8" t="s">
        <v>16</v>
      </c>
      <c r="B171" s="10">
        <v>1.1615685020538793</v>
      </c>
      <c r="C171" s="10">
        <v>1.4717591322050008</v>
      </c>
      <c r="D171" s="10">
        <v>1.476784997659274</v>
      </c>
      <c r="E171" s="10">
        <v>1.5011896067825563</v>
      </c>
      <c r="F171" s="10">
        <v>1.6439292622721229</v>
      </c>
      <c r="G171" s="10">
        <v>2.0570505440036388</v>
      </c>
      <c r="H171" s="10">
        <v>1.9701147854208554</v>
      </c>
      <c r="I171" s="10">
        <v>1.8209262725661515</v>
      </c>
      <c r="J171" s="10">
        <v>1.8315585988921825</v>
      </c>
      <c r="K171" s="10">
        <v>1.8869297815905179</v>
      </c>
      <c r="L171" s="10">
        <v>1.9237298588845952</v>
      </c>
      <c r="M171" s="10">
        <v>1.6307446204044107</v>
      </c>
      <c r="N171" s="10">
        <v>1.7647000263173622</v>
      </c>
      <c r="O171" s="10">
        <v>1.8821056053613163</v>
      </c>
      <c r="P171" s="10">
        <v>2.1262469793214129</v>
      </c>
      <c r="Q171" s="10"/>
      <c r="R171" s="10"/>
      <c r="S171" s="10"/>
      <c r="T171" s="10"/>
      <c r="U171" s="10"/>
    </row>
    <row r="172" spans="1:21" x14ac:dyDescent="0.2">
      <c r="A172" s="8" t="str">
        <f>A2</f>
        <v>ARS Alentejo</v>
      </c>
      <c r="B172" s="411">
        <v>2.0320368015697632</v>
      </c>
      <c r="C172" s="411">
        <v>2.4186167453490328</v>
      </c>
      <c r="D172" s="411">
        <v>2.5404507473555462</v>
      </c>
      <c r="E172" s="411">
        <v>2.8290226509125471</v>
      </c>
      <c r="F172" s="411">
        <v>2.8734841690090094</v>
      </c>
      <c r="G172" s="411">
        <v>3.9142536657831331</v>
      </c>
      <c r="H172" s="411">
        <v>3.703978170491939</v>
      </c>
      <c r="I172" s="411">
        <v>3.6257168515040998</v>
      </c>
      <c r="J172" s="411">
        <v>3.4187289173781013</v>
      </c>
      <c r="K172" s="411">
        <v>3.3540623793730555</v>
      </c>
      <c r="L172" s="411">
        <v>2.9397185352391406</v>
      </c>
      <c r="M172" s="411">
        <v>2.1895562976728269</v>
      </c>
      <c r="N172" s="411">
        <v>1.9927709829388536</v>
      </c>
      <c r="O172" s="411">
        <v>2.0091602571438725</v>
      </c>
      <c r="P172" s="411">
        <v>2.2393273900989943</v>
      </c>
      <c r="Q172" s="10"/>
      <c r="R172" s="10"/>
      <c r="S172" s="10"/>
      <c r="T172" s="10"/>
      <c r="U172" s="10"/>
    </row>
    <row r="173" spans="1:21" x14ac:dyDescent="0.2">
      <c r="A173" s="8" t="str">
        <f>A3</f>
        <v>ULS Norte Alentejano</v>
      </c>
      <c r="B173" s="11">
        <v>1.772902275101748</v>
      </c>
      <c r="C173" s="11">
        <v>1.7148106642425005</v>
      </c>
      <c r="D173" s="11">
        <v>1.9489453601353213</v>
      </c>
      <c r="E173" s="11">
        <v>2.3917209934491774</v>
      </c>
      <c r="F173" s="11">
        <v>2.11323922863789</v>
      </c>
      <c r="G173" s="11">
        <v>3.0290616806292769</v>
      </c>
      <c r="H173" s="11">
        <v>3.9977116851999255</v>
      </c>
      <c r="I173" s="11">
        <v>4.3158914006625464</v>
      </c>
      <c r="J173" s="11">
        <v>3.3023013336811555</v>
      </c>
      <c r="K173" s="11">
        <v>3.7796523181527046</v>
      </c>
      <c r="L173" s="11">
        <v>3.7890480564727693</v>
      </c>
      <c r="M173" s="11">
        <v>2.9261409507923273</v>
      </c>
      <c r="N173" s="11">
        <v>2.641883592185633</v>
      </c>
      <c r="O173" s="11">
        <v>2.9255698424465519</v>
      </c>
      <c r="P173" s="11">
        <v>2.5349074466337553</v>
      </c>
      <c r="Q173" s="90"/>
      <c r="R173" s="90"/>
      <c r="S173" s="90"/>
      <c r="T173" s="90"/>
      <c r="U173" s="90"/>
    </row>
    <row r="174" spans="1:21" x14ac:dyDescent="0.2">
      <c r="B174" s="70"/>
      <c r="C174" s="70"/>
      <c r="D174" s="70"/>
      <c r="E174" s="70"/>
      <c r="H174" s="12"/>
      <c r="I174" s="12"/>
      <c r="J174" s="12"/>
      <c r="K174" s="12"/>
      <c r="L174" s="12"/>
      <c r="M174" s="12"/>
      <c r="N174" s="14"/>
      <c r="O174" s="14"/>
      <c r="P174" s="12"/>
      <c r="Q174" s="12"/>
    </row>
    <row r="175" spans="1:21" x14ac:dyDescent="0.2">
      <c r="A175" s="8" t="s">
        <v>262</v>
      </c>
    </row>
    <row r="176" spans="1:21" x14ac:dyDescent="0.2">
      <c r="B176" s="7"/>
      <c r="C176" s="7" t="s">
        <v>263</v>
      </c>
      <c r="D176" s="7" t="s">
        <v>264</v>
      </c>
      <c r="E176" s="7" t="s">
        <v>315</v>
      </c>
      <c r="F176" s="7" t="s">
        <v>265</v>
      </c>
      <c r="G176" s="438"/>
      <c r="H176" s="7"/>
    </row>
    <row r="177" spans="1:31" x14ac:dyDescent="0.2">
      <c r="A177" s="8" t="s">
        <v>16</v>
      </c>
      <c r="B177" s="8">
        <v>2001</v>
      </c>
      <c r="C177" s="10">
        <v>26.162217687641416</v>
      </c>
      <c r="D177" s="10">
        <v>55.385216624855374</v>
      </c>
      <c r="E177" s="10">
        <v>11.841082025419523</v>
      </c>
      <c r="F177" s="10">
        <v>6.6114836620836863</v>
      </c>
      <c r="G177" s="419">
        <f>SUM(C177:F177)</f>
        <v>100</v>
      </c>
      <c r="H177" s="10"/>
      <c r="T177" s="10"/>
      <c r="U177" s="10"/>
      <c r="V177" s="10"/>
      <c r="W177" s="10"/>
      <c r="AA177" s="10"/>
      <c r="AB177" s="10"/>
      <c r="AC177" s="10"/>
      <c r="AD177" s="10"/>
      <c r="AE177" s="10"/>
    </row>
    <row r="178" spans="1:31" x14ac:dyDescent="0.2">
      <c r="B178" s="8">
        <v>2011</v>
      </c>
      <c r="C178" s="90">
        <v>18.812084970163585</v>
      </c>
      <c r="D178" s="90">
        <v>54.940985532794286</v>
      </c>
      <c r="E178" s="90">
        <v>14.31920053513165</v>
      </c>
      <c r="F178" s="90">
        <v>11.927728961910486</v>
      </c>
      <c r="G178" s="419">
        <f t="shared" ref="G178:G182" si="15">SUM(C178:F178)</f>
        <v>100.00000000000001</v>
      </c>
      <c r="H178" s="10"/>
      <c r="T178" s="10"/>
      <c r="U178" s="10"/>
      <c r="V178" s="10"/>
      <c r="W178" s="10"/>
      <c r="AA178" s="10"/>
      <c r="AB178" s="10"/>
      <c r="AC178" s="10"/>
      <c r="AD178" s="10"/>
      <c r="AE178" s="10"/>
    </row>
    <row r="179" spans="1:31" x14ac:dyDescent="0.2">
      <c r="A179" s="8" t="str">
        <f>A2</f>
        <v>ARS Alentejo</v>
      </c>
      <c r="B179" s="8">
        <v>2001</v>
      </c>
      <c r="C179" s="411">
        <v>32.82744100359681</v>
      </c>
      <c r="D179" s="411">
        <v>53.198022222927356</v>
      </c>
      <c r="E179" s="411">
        <v>9.5991996311733203</v>
      </c>
      <c r="F179" s="411">
        <v>4.3753371423025165</v>
      </c>
      <c r="G179" s="419">
        <f t="shared" si="15"/>
        <v>100</v>
      </c>
      <c r="H179" s="10"/>
      <c r="T179" s="10"/>
      <c r="U179" s="10"/>
      <c r="V179" s="10"/>
      <c r="W179" s="10"/>
      <c r="AA179" s="10"/>
      <c r="AB179" s="10"/>
      <c r="AC179" s="10"/>
      <c r="AD179" s="10"/>
      <c r="AE179" s="10"/>
    </row>
    <row r="180" spans="1:31" x14ac:dyDescent="0.2">
      <c r="B180" s="8">
        <v>2011</v>
      </c>
      <c r="C180" s="411">
        <v>23.360838208959908</v>
      </c>
      <c r="D180" s="411">
        <v>54.598910657861445</v>
      </c>
      <c r="E180" s="411">
        <v>13.35454222720845</v>
      </c>
      <c r="F180" s="411">
        <v>8.6857089059701984</v>
      </c>
      <c r="G180" s="419">
        <f t="shared" si="15"/>
        <v>100.00000000000001</v>
      </c>
      <c r="T180" s="10"/>
      <c r="U180" s="10"/>
      <c r="V180" s="10"/>
      <c r="W180" s="10"/>
      <c r="AA180" s="10"/>
      <c r="AB180" s="10"/>
      <c r="AC180" s="10"/>
      <c r="AD180" s="10"/>
      <c r="AE180" s="10"/>
    </row>
    <row r="181" spans="1:31" x14ac:dyDescent="0.2">
      <c r="A181" s="8" t="str">
        <f>A3</f>
        <v>ULS Norte Alentejano</v>
      </c>
      <c r="B181" s="8">
        <v>2001</v>
      </c>
      <c r="C181" s="11">
        <v>33.534617140877671</v>
      </c>
      <c r="D181" s="11">
        <v>52.723236076776523</v>
      </c>
      <c r="E181" s="11">
        <v>9.5805318931175112</v>
      </c>
      <c r="F181" s="11">
        <v>4.1616148892282983</v>
      </c>
      <c r="G181" s="419">
        <f t="shared" si="15"/>
        <v>100.00000000000001</v>
      </c>
      <c r="T181" s="10"/>
      <c r="U181" s="10"/>
      <c r="V181" s="10"/>
      <c r="W181" s="10"/>
      <c r="AA181" s="10"/>
      <c r="AB181" s="10"/>
      <c r="AC181" s="10"/>
      <c r="AD181" s="10"/>
      <c r="AE181" s="10"/>
    </row>
    <row r="182" spans="1:31" x14ac:dyDescent="0.2">
      <c r="A182" s="70"/>
      <c r="B182" s="70">
        <v>2011</v>
      </c>
      <c r="C182" s="439">
        <v>23.636777884664067</v>
      </c>
      <c r="D182" s="439">
        <v>55.576932813528423</v>
      </c>
      <c r="E182" s="439">
        <v>12.455065566300441</v>
      </c>
      <c r="F182" s="439">
        <v>8.3312237355070629</v>
      </c>
      <c r="G182" s="419">
        <f t="shared" si="15"/>
        <v>99.999999999999986</v>
      </c>
      <c r="H182" s="438"/>
      <c r="I182" s="438"/>
      <c r="J182" s="7"/>
      <c r="K182" s="7"/>
      <c r="L182" s="7"/>
      <c r="T182" s="10"/>
      <c r="U182" s="10"/>
      <c r="V182" s="10"/>
      <c r="W182" s="10"/>
      <c r="AA182" s="10"/>
      <c r="AB182" s="10"/>
      <c r="AC182" s="10"/>
      <c r="AD182" s="10"/>
      <c r="AE182" s="10"/>
    </row>
    <row r="183" spans="1:31" x14ac:dyDescent="0.2">
      <c r="A183" s="70"/>
      <c r="B183" s="90"/>
      <c r="C183" s="90"/>
      <c r="D183" s="90"/>
      <c r="E183" s="90"/>
      <c r="F183" s="90"/>
      <c r="G183" s="90"/>
      <c r="H183" s="90"/>
      <c r="I183" s="90"/>
      <c r="J183" s="10"/>
      <c r="K183" s="10"/>
      <c r="L183" s="10"/>
    </row>
    <row r="184" spans="1:31" x14ac:dyDescent="0.2">
      <c r="A184" s="70" t="s">
        <v>102</v>
      </c>
      <c r="B184" s="90"/>
      <c r="C184" s="90"/>
      <c r="D184" s="90"/>
      <c r="E184" s="90"/>
      <c r="F184" s="90"/>
      <c r="G184" s="90"/>
      <c r="H184" s="90"/>
      <c r="I184" s="90"/>
      <c r="J184" s="10"/>
      <c r="K184" s="10"/>
      <c r="L184" s="10"/>
    </row>
    <row r="185" spans="1:31" ht="54.95" customHeight="1" x14ac:dyDescent="0.2">
      <c r="A185" s="70"/>
      <c r="B185" s="327" t="s">
        <v>320</v>
      </c>
      <c r="C185" s="327" t="s">
        <v>321</v>
      </c>
      <c r="D185" s="327" t="s">
        <v>318</v>
      </c>
      <c r="E185" s="327" t="s">
        <v>319</v>
      </c>
      <c r="F185" s="90" t="s">
        <v>472</v>
      </c>
      <c r="G185" s="90" t="s">
        <v>327</v>
      </c>
      <c r="H185" s="90" t="s">
        <v>328</v>
      </c>
      <c r="I185" s="90" t="s">
        <v>329</v>
      </c>
      <c r="J185" s="10" t="s">
        <v>473</v>
      </c>
      <c r="K185" s="10" t="s">
        <v>474</v>
      </c>
      <c r="L185" s="10" t="s">
        <v>325</v>
      </c>
      <c r="M185" s="10" t="s">
        <v>326</v>
      </c>
      <c r="N185" s="10" t="s">
        <v>331</v>
      </c>
      <c r="O185" s="10" t="s">
        <v>330</v>
      </c>
      <c r="P185" s="10" t="s">
        <v>332</v>
      </c>
    </row>
    <row r="186" spans="1:31" x14ac:dyDescent="0.2">
      <c r="A186" s="8" t="s">
        <v>16</v>
      </c>
      <c r="B186" s="90">
        <v>2.71</v>
      </c>
      <c r="C186" s="90">
        <v>1.58</v>
      </c>
      <c r="D186" s="90">
        <v>8.93</v>
      </c>
      <c r="E186" s="90">
        <v>5.2</v>
      </c>
      <c r="F186" s="90">
        <v>879.62</v>
      </c>
      <c r="G186" s="90">
        <v>965.25</v>
      </c>
      <c r="H186" s="90">
        <v>1036.44</v>
      </c>
      <c r="I186" s="90">
        <v>1084.55</v>
      </c>
      <c r="J186" s="10">
        <v>101.76</v>
      </c>
      <c r="K186" s="10">
        <v>101.65</v>
      </c>
      <c r="L186" s="10">
        <v>100.52</v>
      </c>
      <c r="M186" s="8">
        <v>100.83</v>
      </c>
      <c r="N186" s="88">
        <v>95.182321477673753</v>
      </c>
      <c r="O186" s="88">
        <v>82.849050398611325</v>
      </c>
      <c r="P186" s="88">
        <v>72.619635504227304</v>
      </c>
    </row>
    <row r="187" spans="1:31" x14ac:dyDescent="0.2">
      <c r="A187" s="410" t="str">
        <f>A2</f>
        <v>ARS Alentejo</v>
      </c>
      <c r="B187" s="411"/>
      <c r="C187" s="411">
        <v>1.7058127572016457</v>
      </c>
      <c r="D187" s="411">
        <v>17.143614705492109</v>
      </c>
      <c r="E187" s="411">
        <v>10.556395505945179</v>
      </c>
      <c r="F187" s="411">
        <v>767.27</v>
      </c>
      <c r="G187" s="411">
        <v>854.37</v>
      </c>
      <c r="H187" s="411">
        <v>924.36</v>
      </c>
      <c r="I187" s="411">
        <v>991.76</v>
      </c>
      <c r="J187" s="411">
        <v>68.69</v>
      </c>
      <c r="K187" s="411">
        <v>70.099999999999994</v>
      </c>
      <c r="L187" s="411">
        <v>83.47</v>
      </c>
      <c r="M187" s="411">
        <v>86.39</v>
      </c>
      <c r="N187" s="412">
        <v>95.269306508508734</v>
      </c>
      <c r="O187" s="412">
        <v>91.891147226421666</v>
      </c>
      <c r="P187" s="412">
        <v>81.073285653370547</v>
      </c>
    </row>
    <row r="188" spans="1:31" x14ac:dyDescent="0.2">
      <c r="A188" s="13" t="str">
        <f>A3</f>
        <v>ULS Norte Alentejano</v>
      </c>
      <c r="B188" s="11"/>
      <c r="C188" s="11">
        <v>1.7977440314294348</v>
      </c>
      <c r="D188" s="11">
        <v>17.61511388071769</v>
      </c>
      <c r="E188" s="11">
        <v>10.954136901755126</v>
      </c>
      <c r="F188" s="11"/>
      <c r="G188" s="11"/>
      <c r="H188" s="11"/>
      <c r="I188" s="11"/>
      <c r="J188" s="11"/>
      <c r="K188" s="11"/>
      <c r="L188" s="11"/>
      <c r="M188" s="11"/>
      <c r="N188" s="89">
        <v>97.445103993154348</v>
      </c>
      <c r="O188" s="89">
        <v>96.222603920460912</v>
      </c>
      <c r="P188" s="89">
        <v>86.449947453029651</v>
      </c>
    </row>
    <row r="189" spans="1:31" x14ac:dyDescent="0.2">
      <c r="A189" s="218" t="s">
        <v>699</v>
      </c>
      <c r="B189" s="345">
        <v>1.48</v>
      </c>
      <c r="C189" s="345">
        <v>2.37</v>
      </c>
      <c r="D189" s="345">
        <v>19.82</v>
      </c>
      <c r="E189" s="345">
        <v>12.47</v>
      </c>
      <c r="F189" s="345">
        <v>663.87</v>
      </c>
      <c r="G189" s="345">
        <v>684.86</v>
      </c>
      <c r="H189" s="345">
        <v>764.02</v>
      </c>
      <c r="I189" s="345">
        <v>808.79</v>
      </c>
      <c r="J189" s="345">
        <v>49.78</v>
      </c>
      <c r="K189" s="345">
        <v>57.92</v>
      </c>
      <c r="L189" s="345">
        <v>73.599999999999994</v>
      </c>
      <c r="M189" s="345">
        <v>70.150000000000006</v>
      </c>
      <c r="N189" s="345">
        <v>100</v>
      </c>
      <c r="O189" s="345">
        <v>100</v>
      </c>
      <c r="P189" s="345">
        <v>100</v>
      </c>
    </row>
    <row r="190" spans="1:31" x14ac:dyDescent="0.2">
      <c r="A190" s="218" t="s">
        <v>700</v>
      </c>
      <c r="B190" s="345">
        <v>0</v>
      </c>
      <c r="C190" s="345">
        <v>0</v>
      </c>
      <c r="D190" s="345">
        <v>24.18</v>
      </c>
      <c r="E190" s="345">
        <v>16.54</v>
      </c>
      <c r="F190" s="345">
        <v>624.41999999999996</v>
      </c>
      <c r="G190" s="345">
        <v>652.84</v>
      </c>
      <c r="H190" s="345">
        <v>701.11</v>
      </c>
      <c r="I190" s="345">
        <v>743.65</v>
      </c>
      <c r="J190" s="345">
        <v>34.409999999999997</v>
      </c>
      <c r="K190" s="345">
        <v>58.83</v>
      </c>
      <c r="L190" s="345">
        <v>59.3</v>
      </c>
      <c r="M190" s="345">
        <v>68.06</v>
      </c>
      <c r="N190" s="345">
        <v>100</v>
      </c>
      <c r="O190" s="345">
        <v>99</v>
      </c>
      <c r="P190" s="345">
        <v>99</v>
      </c>
    </row>
    <row r="191" spans="1:31" x14ac:dyDescent="0.2">
      <c r="A191" s="218" t="s">
        <v>701</v>
      </c>
      <c r="B191" s="345">
        <v>4.01</v>
      </c>
      <c r="C191" s="345">
        <v>2.13</v>
      </c>
      <c r="D191" s="345">
        <v>20.239999999999998</v>
      </c>
      <c r="E191" s="345">
        <v>13.28</v>
      </c>
      <c r="F191" s="345">
        <v>630.79</v>
      </c>
      <c r="G191" s="345">
        <v>762.48</v>
      </c>
      <c r="H191" s="345">
        <v>814.76</v>
      </c>
      <c r="I191" s="345">
        <v>870.33</v>
      </c>
      <c r="J191" s="345">
        <v>56.79</v>
      </c>
      <c r="K191" s="345">
        <v>51.28</v>
      </c>
      <c r="L191" s="345">
        <v>59.96</v>
      </c>
      <c r="M191" s="345">
        <v>69.349999999999994</v>
      </c>
      <c r="N191" s="345">
        <v>100</v>
      </c>
      <c r="O191" s="345">
        <v>100</v>
      </c>
      <c r="P191" s="345">
        <v>87</v>
      </c>
    </row>
    <row r="192" spans="1:31" x14ac:dyDescent="0.2">
      <c r="A192" s="218" t="s">
        <v>702</v>
      </c>
      <c r="B192" s="345">
        <v>2.0099999999999998</v>
      </c>
      <c r="C192" s="345">
        <v>2.79</v>
      </c>
      <c r="D192" s="345">
        <v>15.16</v>
      </c>
      <c r="E192" s="345">
        <v>9.6999999999999993</v>
      </c>
      <c r="F192" s="345">
        <v>893.58</v>
      </c>
      <c r="G192" s="345">
        <v>1047.3900000000001</v>
      </c>
      <c r="H192" s="345">
        <v>1084.73</v>
      </c>
      <c r="I192" s="345">
        <v>1073.45</v>
      </c>
      <c r="J192" s="345">
        <v>71.56</v>
      </c>
      <c r="K192" s="345">
        <v>73.75</v>
      </c>
      <c r="L192" s="345">
        <v>91.32</v>
      </c>
      <c r="M192" s="345">
        <v>90</v>
      </c>
      <c r="N192" s="345">
        <v>100</v>
      </c>
      <c r="O192" s="345">
        <v>100</v>
      </c>
      <c r="P192" s="345">
        <v>8</v>
      </c>
    </row>
    <row r="193" spans="1:16" x14ac:dyDescent="0.2">
      <c r="A193" s="218" t="s">
        <v>703</v>
      </c>
      <c r="B193" s="345">
        <v>3.46</v>
      </c>
      <c r="C193" s="345">
        <v>0</v>
      </c>
      <c r="D193" s="345">
        <v>20.52</v>
      </c>
      <c r="E193" s="345">
        <v>13.13</v>
      </c>
      <c r="F193" s="345">
        <v>628.9</v>
      </c>
      <c r="G193" s="345">
        <v>711.67</v>
      </c>
      <c r="H193" s="345">
        <v>766.72</v>
      </c>
      <c r="I193" s="345">
        <v>796.51</v>
      </c>
      <c r="J193" s="345">
        <v>37.79</v>
      </c>
      <c r="K193" s="345">
        <v>67.19</v>
      </c>
      <c r="L193" s="345">
        <v>69.31</v>
      </c>
      <c r="M193" s="345">
        <v>76.08</v>
      </c>
      <c r="N193" s="345">
        <v>92</v>
      </c>
      <c r="O193" s="345">
        <v>85</v>
      </c>
      <c r="P193" s="345">
        <v>85</v>
      </c>
    </row>
    <row r="194" spans="1:16" x14ac:dyDescent="0.2">
      <c r="A194" s="218" t="s">
        <v>704</v>
      </c>
      <c r="B194" s="345">
        <v>1.92</v>
      </c>
      <c r="C194" s="345">
        <v>3.57</v>
      </c>
      <c r="D194" s="345">
        <v>19.690000000000001</v>
      </c>
      <c r="E194" s="345">
        <v>13.27</v>
      </c>
      <c r="F194" s="345">
        <v>603.36</v>
      </c>
      <c r="G194" s="345">
        <v>685.82</v>
      </c>
      <c r="H194" s="345">
        <v>728.61</v>
      </c>
      <c r="I194" s="345">
        <v>749.13</v>
      </c>
      <c r="J194" s="345">
        <v>47.29</v>
      </c>
      <c r="K194" s="345">
        <v>49.25</v>
      </c>
      <c r="L194" s="345">
        <v>69.36</v>
      </c>
      <c r="M194" s="345">
        <v>68.569999999999993</v>
      </c>
      <c r="N194" s="345">
        <v>100</v>
      </c>
      <c r="O194" s="345">
        <v>100</v>
      </c>
      <c r="P194" s="345">
        <v>100</v>
      </c>
    </row>
    <row r="195" spans="1:16" x14ac:dyDescent="0.2">
      <c r="A195" s="218" t="s">
        <v>705</v>
      </c>
      <c r="B195" s="345">
        <v>2.8</v>
      </c>
      <c r="C195" s="345">
        <v>2.34</v>
      </c>
      <c r="D195" s="345">
        <v>13.56</v>
      </c>
      <c r="E195" s="345">
        <v>8.24</v>
      </c>
      <c r="F195" s="345">
        <v>750.11</v>
      </c>
      <c r="G195" s="345">
        <v>752.07</v>
      </c>
      <c r="H195" s="345">
        <v>795.13</v>
      </c>
      <c r="I195" s="345">
        <v>828.81</v>
      </c>
      <c r="J195" s="345">
        <v>88.79</v>
      </c>
      <c r="K195" s="345">
        <v>72.099999999999994</v>
      </c>
      <c r="L195" s="345">
        <v>90.19</v>
      </c>
      <c r="M195" s="345">
        <v>84.87</v>
      </c>
      <c r="N195" s="345">
        <v>95</v>
      </c>
      <c r="O195" s="345">
        <v>97</v>
      </c>
      <c r="P195" s="345">
        <v>88</v>
      </c>
    </row>
    <row r="196" spans="1:16" x14ac:dyDescent="0.2">
      <c r="A196" s="218" t="s">
        <v>706</v>
      </c>
      <c r="B196" s="345">
        <v>1.86</v>
      </c>
      <c r="C196" s="345">
        <v>1.05</v>
      </c>
      <c r="D196" s="345">
        <v>21.25</v>
      </c>
      <c r="E196" s="345">
        <v>12.7</v>
      </c>
      <c r="F196" s="345">
        <v>744.33</v>
      </c>
      <c r="G196" s="345">
        <v>650.4</v>
      </c>
      <c r="H196" s="345">
        <v>724.42</v>
      </c>
      <c r="I196" s="345">
        <v>808.12</v>
      </c>
      <c r="J196" s="345">
        <v>48.28</v>
      </c>
      <c r="K196" s="345">
        <v>55.65</v>
      </c>
      <c r="L196" s="345">
        <v>76.3</v>
      </c>
      <c r="M196" s="345">
        <v>71.959999999999994</v>
      </c>
      <c r="N196" s="345">
        <v>100</v>
      </c>
      <c r="O196" s="345">
        <v>100</v>
      </c>
      <c r="P196" s="345">
        <v>100</v>
      </c>
    </row>
    <row r="197" spans="1:16" x14ac:dyDescent="0.2">
      <c r="A197" s="218" t="s">
        <v>707</v>
      </c>
      <c r="B197" s="345">
        <v>1.02</v>
      </c>
      <c r="C197" s="345">
        <v>4.3499999999999996</v>
      </c>
      <c r="D197" s="345">
        <v>23.87</v>
      </c>
      <c r="E197" s="345">
        <v>15.36</v>
      </c>
      <c r="F197" s="345">
        <v>601.79999999999995</v>
      </c>
      <c r="G197" s="345">
        <v>654.09</v>
      </c>
      <c r="H197" s="345">
        <v>754.97</v>
      </c>
      <c r="I197" s="345">
        <v>743.3</v>
      </c>
      <c r="J197" s="345">
        <v>27.99</v>
      </c>
      <c r="K197" s="345">
        <v>46.59</v>
      </c>
      <c r="L197" s="345">
        <v>58.92</v>
      </c>
      <c r="M197" s="345">
        <v>63.36</v>
      </c>
      <c r="N197" s="345">
        <v>100</v>
      </c>
      <c r="O197" s="345">
        <v>100</v>
      </c>
      <c r="P197" s="345">
        <v>100</v>
      </c>
    </row>
    <row r="198" spans="1:16" x14ac:dyDescent="0.2">
      <c r="A198" s="218" t="s">
        <v>708</v>
      </c>
      <c r="B198" s="345">
        <v>0</v>
      </c>
      <c r="C198" s="345">
        <v>0.63</v>
      </c>
      <c r="D198" s="345">
        <v>21.77</v>
      </c>
      <c r="E198" s="345">
        <v>13.24</v>
      </c>
      <c r="F198" s="345">
        <v>595.98</v>
      </c>
      <c r="G198" s="345">
        <v>658.33</v>
      </c>
      <c r="H198" s="345">
        <v>680.68</v>
      </c>
      <c r="I198" s="345">
        <v>711.58</v>
      </c>
      <c r="J198" s="345">
        <v>38.450000000000003</v>
      </c>
      <c r="K198" s="345">
        <v>55.94</v>
      </c>
      <c r="L198" s="345">
        <v>59.33</v>
      </c>
      <c r="M198" s="345">
        <v>61.23</v>
      </c>
      <c r="N198" s="345">
        <v>83</v>
      </c>
      <c r="O198" s="345">
        <v>79</v>
      </c>
      <c r="P198" s="345">
        <v>79</v>
      </c>
    </row>
    <row r="199" spans="1:16" x14ac:dyDescent="0.2">
      <c r="A199" s="218" t="s">
        <v>709</v>
      </c>
      <c r="B199" s="345">
        <v>3.63</v>
      </c>
      <c r="C199" s="345">
        <v>3.17</v>
      </c>
      <c r="D199" s="345">
        <v>27.01</v>
      </c>
      <c r="E199" s="345">
        <v>17.29</v>
      </c>
      <c r="F199" s="345">
        <v>658.26</v>
      </c>
      <c r="G199" s="345">
        <v>764.49</v>
      </c>
      <c r="H199" s="345">
        <v>821.38</v>
      </c>
      <c r="I199" s="345">
        <v>888.84</v>
      </c>
      <c r="J199" s="345">
        <v>38.75</v>
      </c>
      <c r="K199" s="345">
        <v>48.64</v>
      </c>
      <c r="L199" s="345">
        <v>63.34</v>
      </c>
      <c r="M199" s="345">
        <v>63.95</v>
      </c>
      <c r="N199" s="345">
        <v>100</v>
      </c>
      <c r="O199" s="345">
        <v>100</v>
      </c>
      <c r="P199" s="345">
        <v>100</v>
      </c>
    </row>
    <row r="200" spans="1:16" x14ac:dyDescent="0.2">
      <c r="A200" s="218" t="s">
        <v>710</v>
      </c>
      <c r="B200" s="345">
        <v>2.96</v>
      </c>
      <c r="C200" s="345">
        <v>1.25</v>
      </c>
      <c r="D200" s="345">
        <v>21.25</v>
      </c>
      <c r="E200" s="345">
        <v>12.86</v>
      </c>
      <c r="F200" s="345">
        <v>651.5</v>
      </c>
      <c r="G200" s="345">
        <v>684.7</v>
      </c>
      <c r="H200" s="345">
        <v>763.05</v>
      </c>
      <c r="I200" s="345">
        <v>792.84</v>
      </c>
      <c r="J200" s="345">
        <v>56.7</v>
      </c>
      <c r="K200" s="345">
        <v>58.3</v>
      </c>
      <c r="L200" s="345">
        <v>67.14</v>
      </c>
      <c r="M200" s="345">
        <v>67.430000000000007</v>
      </c>
      <c r="N200" s="345">
        <v>100</v>
      </c>
      <c r="O200" s="345">
        <v>100</v>
      </c>
      <c r="P200" s="345">
        <v>100</v>
      </c>
    </row>
    <row r="201" spans="1:16" x14ac:dyDescent="0.2">
      <c r="A201" s="218" t="s">
        <v>711</v>
      </c>
      <c r="B201" s="345">
        <v>2.33</v>
      </c>
      <c r="C201" s="345">
        <v>1.74</v>
      </c>
      <c r="D201" s="345">
        <v>18.920000000000002</v>
      </c>
      <c r="E201" s="345">
        <v>12.17</v>
      </c>
      <c r="F201" s="345">
        <v>738.32</v>
      </c>
      <c r="G201" s="345">
        <v>816.34</v>
      </c>
      <c r="H201" s="345">
        <v>891.8</v>
      </c>
      <c r="I201" s="345">
        <v>908.97</v>
      </c>
      <c r="J201" s="345">
        <v>58.47</v>
      </c>
      <c r="K201" s="345">
        <v>66.849999999999994</v>
      </c>
      <c r="L201" s="345">
        <v>75.510000000000005</v>
      </c>
      <c r="M201" s="345">
        <v>80.64</v>
      </c>
      <c r="N201" s="345">
        <v>94</v>
      </c>
      <c r="O201" s="345">
        <v>94</v>
      </c>
      <c r="P201" s="345">
        <v>92</v>
      </c>
    </row>
    <row r="202" spans="1:16" x14ac:dyDescent="0.2">
      <c r="A202" s="218" t="s">
        <v>712</v>
      </c>
      <c r="B202" s="345">
        <v>1.93</v>
      </c>
      <c r="C202" s="345">
        <v>0.93</v>
      </c>
      <c r="D202" s="345">
        <v>12.67</v>
      </c>
      <c r="E202" s="345">
        <v>7.67</v>
      </c>
      <c r="F202" s="345">
        <v>778.6</v>
      </c>
      <c r="G202" s="345">
        <v>856.87</v>
      </c>
      <c r="H202" s="345">
        <v>955.24</v>
      </c>
      <c r="I202" s="345">
        <v>941.26</v>
      </c>
      <c r="J202" s="345">
        <v>91.42</v>
      </c>
      <c r="K202" s="345">
        <v>95.31</v>
      </c>
      <c r="L202" s="345">
        <v>106.52</v>
      </c>
      <c r="M202" s="345">
        <v>102.01</v>
      </c>
      <c r="N202" s="345">
        <v>100</v>
      </c>
      <c r="O202" s="345">
        <v>94</v>
      </c>
      <c r="P202" s="345">
        <v>92</v>
      </c>
    </row>
    <row r="203" spans="1:16" x14ac:dyDescent="0.2">
      <c r="A203" s="218" t="s">
        <v>713</v>
      </c>
      <c r="B203" s="345">
        <v>3.89</v>
      </c>
      <c r="C203" s="345">
        <v>1.38</v>
      </c>
      <c r="D203" s="345">
        <v>22.18</v>
      </c>
      <c r="E203" s="345">
        <v>14.02</v>
      </c>
      <c r="F203" s="345">
        <v>644.16999999999996</v>
      </c>
      <c r="G203" s="345">
        <v>679.63</v>
      </c>
      <c r="H203" s="345">
        <v>749.99</v>
      </c>
      <c r="I203" s="345">
        <v>756.4</v>
      </c>
      <c r="J203" s="345">
        <v>71.099999999999994</v>
      </c>
      <c r="K203" s="345">
        <v>56.94</v>
      </c>
      <c r="L203" s="345">
        <v>64.02</v>
      </c>
      <c r="M203" s="345">
        <v>66.06</v>
      </c>
      <c r="N203" s="345">
        <v>100</v>
      </c>
      <c r="O203" s="345">
        <v>100</v>
      </c>
      <c r="P203" s="345">
        <v>92</v>
      </c>
    </row>
    <row r="204" spans="1:16" x14ac:dyDescent="0.2">
      <c r="A204" s="70"/>
      <c r="B204" s="90"/>
      <c r="C204" s="90"/>
      <c r="D204" s="90"/>
      <c r="E204" s="90"/>
      <c r="F204" s="90"/>
      <c r="G204" s="90"/>
      <c r="H204" s="90"/>
      <c r="I204" s="90"/>
      <c r="J204" s="10"/>
      <c r="K204" s="10"/>
      <c r="L204" s="10"/>
    </row>
    <row r="206" spans="1:16" x14ac:dyDescent="0.2">
      <c r="A206" s="234" t="str">
        <f>INDICE!C28</f>
        <v>QUE ESCOLHAS FAZEMOS?</v>
      </c>
    </row>
    <row r="208" spans="1:16" x14ac:dyDescent="0.2">
      <c r="A208" s="69" t="s">
        <v>469</v>
      </c>
    </row>
    <row r="209" spans="1:21" x14ac:dyDescent="0.2">
      <c r="A209" s="9" t="s">
        <v>8</v>
      </c>
      <c r="B209" s="72" t="s">
        <v>42</v>
      </c>
      <c r="C209" s="72" t="s">
        <v>43</v>
      </c>
      <c r="D209" s="72" t="s">
        <v>44</v>
      </c>
      <c r="E209" s="72" t="s">
        <v>45</v>
      </c>
      <c r="F209" s="72" t="s">
        <v>46</v>
      </c>
      <c r="G209" s="72" t="s">
        <v>20</v>
      </c>
      <c r="H209" s="72" t="s">
        <v>21</v>
      </c>
      <c r="I209" s="72" t="s">
        <v>22</v>
      </c>
      <c r="J209" s="72" t="s">
        <v>47</v>
      </c>
      <c r="K209" s="72" t="s">
        <v>48</v>
      </c>
      <c r="L209" s="72" t="s">
        <v>172</v>
      </c>
      <c r="M209" s="72" t="s">
        <v>129</v>
      </c>
      <c r="N209" s="72" t="s">
        <v>173</v>
      </c>
      <c r="O209" s="328" t="s">
        <v>212</v>
      </c>
      <c r="P209" s="328" t="s">
        <v>297</v>
      </c>
    </row>
    <row r="210" spans="1:21" x14ac:dyDescent="0.2">
      <c r="A210" s="8" t="s">
        <v>16</v>
      </c>
      <c r="B210" s="10">
        <v>6.6005100623690121</v>
      </c>
      <c r="C210" s="10">
        <v>6.3397377665198098</v>
      </c>
      <c r="D210" s="10">
        <v>6.1570719392151858</v>
      </c>
      <c r="E210" s="10">
        <v>5.9997934248339799</v>
      </c>
      <c r="F210" s="10">
        <v>5.8386104412038211</v>
      </c>
      <c r="G210" s="10">
        <v>5.5742701065430982</v>
      </c>
      <c r="H210" s="10">
        <v>5.3239669785637629</v>
      </c>
      <c r="I210" s="10">
        <v>5.0479133182728839</v>
      </c>
      <c r="J210" s="10">
        <v>4.7920976889590854</v>
      </c>
      <c r="K210" s="10">
        <v>4.5957781495577521</v>
      </c>
      <c r="L210" s="10">
        <v>4.3757926241566478</v>
      </c>
      <c r="M210" s="10">
        <v>4.2810000482249766</v>
      </c>
      <c r="N210" s="10">
        <v>4.0706148925440573</v>
      </c>
      <c r="O210" s="10">
        <v>3.8928543581964714</v>
      </c>
      <c r="P210" s="10">
        <v>3.7006663249615581</v>
      </c>
      <c r="Q210" s="90"/>
      <c r="R210" s="90"/>
      <c r="S210" s="90"/>
      <c r="T210" s="90"/>
      <c r="U210" s="90"/>
    </row>
    <row r="211" spans="1:21" x14ac:dyDescent="0.2">
      <c r="A211" s="8" t="str">
        <f>A2</f>
        <v>ARS Alentejo</v>
      </c>
      <c r="B211" s="411">
        <v>10.343319483927401</v>
      </c>
      <c r="C211" s="411">
        <v>9.6403596403596392</v>
      </c>
      <c r="D211" s="411">
        <v>9.0233019335646993</v>
      </c>
      <c r="E211" s="411">
        <v>8.841529267765857</v>
      </c>
      <c r="F211" s="411">
        <v>8.6364959254947617</v>
      </c>
      <c r="G211" s="411">
        <v>8.3314900833149004</v>
      </c>
      <c r="H211" s="411">
        <v>7.8632852353884273</v>
      </c>
      <c r="I211" s="411">
        <v>7.2260048319789147</v>
      </c>
      <c r="J211" s="411">
        <v>6.7000911577028255</v>
      </c>
      <c r="K211" s="411">
        <v>6.4223829584293775</v>
      </c>
      <c r="L211" s="411">
        <v>5.9809585808446579</v>
      </c>
      <c r="M211" s="411">
        <v>5.6441717791411046</v>
      </c>
      <c r="N211" s="411">
        <v>5.343141217363188</v>
      </c>
      <c r="O211" s="411">
        <v>5.3609255336483628</v>
      </c>
      <c r="P211" s="411">
        <v>5.3068265834223283</v>
      </c>
      <c r="Q211" s="90"/>
      <c r="R211" s="90"/>
      <c r="S211" s="90"/>
      <c r="T211" s="90"/>
      <c r="U211" s="90"/>
    </row>
    <row r="212" spans="1:21" x14ac:dyDescent="0.2">
      <c r="A212" s="8" t="str">
        <f>A3</f>
        <v>ULS Norte Alentejano</v>
      </c>
      <c r="B212" s="11">
        <v>9.5708552022229085</v>
      </c>
      <c r="C212" s="11">
        <v>9.0800119868145046</v>
      </c>
      <c r="D212" s="11">
        <v>9.1232227488151665</v>
      </c>
      <c r="E212" s="11">
        <v>9.0527577937649895</v>
      </c>
      <c r="F212" s="11">
        <v>9.616573902288188</v>
      </c>
      <c r="G212" s="11">
        <v>9.2198581560283674</v>
      </c>
      <c r="H212" s="11">
        <v>8.5686145764937613</v>
      </c>
      <c r="I212" s="11">
        <v>7.5843635148680253</v>
      </c>
      <c r="J212" s="11">
        <v>7.1049840933191941</v>
      </c>
      <c r="K212" s="11">
        <v>7.0512820512820511</v>
      </c>
      <c r="L212" s="11">
        <v>6.3554335033346412</v>
      </c>
      <c r="M212" s="11">
        <v>5.9759410166860691</v>
      </c>
      <c r="N212" s="11">
        <v>5.9873558943845291</v>
      </c>
      <c r="O212" s="11">
        <v>5.8030700112317488</v>
      </c>
      <c r="P212" s="11">
        <v>5.8192955589586521</v>
      </c>
      <c r="Q212" s="90"/>
      <c r="R212" s="90"/>
      <c r="S212" s="90"/>
      <c r="T212" s="90"/>
      <c r="U212" s="90"/>
    </row>
    <row r="213" spans="1:21" x14ac:dyDescent="0.2">
      <c r="B213" s="70"/>
      <c r="C213" s="70"/>
      <c r="D213" s="70"/>
      <c r="E213" s="70"/>
      <c r="H213" s="12"/>
      <c r="I213" s="12"/>
      <c r="J213" s="12"/>
      <c r="K213" s="12"/>
      <c r="L213" s="12"/>
      <c r="M213" s="12"/>
      <c r="N213" s="14"/>
      <c r="O213" s="14"/>
      <c r="P213" s="14"/>
      <c r="Q213" s="12"/>
    </row>
    <row r="214" spans="1:21" x14ac:dyDescent="0.2">
      <c r="A214" s="69" t="s">
        <v>470</v>
      </c>
    </row>
    <row r="215" spans="1:21" x14ac:dyDescent="0.2">
      <c r="A215" s="9" t="s">
        <v>8</v>
      </c>
      <c r="B215" s="72" t="s">
        <v>42</v>
      </c>
      <c r="C215" s="72" t="s">
        <v>43</v>
      </c>
      <c r="D215" s="72" t="s">
        <v>44</v>
      </c>
      <c r="E215" s="72" t="s">
        <v>45</v>
      </c>
      <c r="F215" s="72" t="s">
        <v>46</v>
      </c>
      <c r="G215" s="72" t="s">
        <v>20</v>
      </c>
      <c r="H215" s="72" t="s">
        <v>21</v>
      </c>
      <c r="I215" s="72" t="s">
        <v>22</v>
      </c>
      <c r="J215" s="72" t="s">
        <v>47</v>
      </c>
      <c r="K215" s="72" t="s">
        <v>48</v>
      </c>
      <c r="L215" s="72" t="s">
        <v>172</v>
      </c>
      <c r="M215" s="72" t="s">
        <v>129</v>
      </c>
      <c r="N215" s="72" t="s">
        <v>173</v>
      </c>
      <c r="O215" s="328" t="s">
        <v>212</v>
      </c>
      <c r="P215" s="328" t="s">
        <v>297</v>
      </c>
    </row>
    <row r="216" spans="1:21" x14ac:dyDescent="0.2">
      <c r="A216" s="8" t="s">
        <v>16</v>
      </c>
      <c r="B216" s="10">
        <v>11.02852056662374</v>
      </c>
      <c r="C216" s="10">
        <v>11.798646356852082</v>
      </c>
      <c r="D216" s="10">
        <v>12.542026241367173</v>
      </c>
      <c r="E216" s="10">
        <v>13.286124832157679</v>
      </c>
      <c r="F216" s="10">
        <v>13.845586284905897</v>
      </c>
      <c r="G216" s="10">
        <v>14.458886330137144</v>
      </c>
      <c r="H216" s="10">
        <v>15.038412755363781</v>
      </c>
      <c r="I216" s="10">
        <v>15.711222804119362</v>
      </c>
      <c r="J216" s="10">
        <v>16.519276078344351</v>
      </c>
      <c r="K216" s="10">
        <v>17.424297969059317</v>
      </c>
      <c r="L216" s="10">
        <v>18.401393327584167</v>
      </c>
      <c r="M216" s="10">
        <v>19.432598706192774</v>
      </c>
      <c r="N216" s="10">
        <v>20.605566570183136</v>
      </c>
      <c r="O216" s="10">
        <v>22.210605405482035</v>
      </c>
      <c r="P216" s="10">
        <v>23.650142783920334</v>
      </c>
      <c r="Q216" s="90"/>
      <c r="R216" s="90"/>
      <c r="S216" s="90"/>
      <c r="T216" s="90"/>
      <c r="U216" s="90"/>
    </row>
    <row r="217" spans="1:21" x14ac:dyDescent="0.2">
      <c r="A217" s="8" t="str">
        <f>A2</f>
        <v>ARS Alentejo</v>
      </c>
      <c r="B217" s="411">
        <v>9.8039215686274517</v>
      </c>
      <c r="C217" s="411">
        <v>10.468103325246183</v>
      </c>
      <c r="D217" s="411">
        <v>11.43848714498194</v>
      </c>
      <c r="E217" s="411">
        <v>12.369501043991649</v>
      </c>
      <c r="F217" s="411">
        <v>12.645518044237486</v>
      </c>
      <c r="G217" s="411">
        <v>13.013345130133452</v>
      </c>
      <c r="H217" s="411">
        <v>13.489287275907301</v>
      </c>
      <c r="I217" s="411">
        <v>14.276301339775971</v>
      </c>
      <c r="J217" s="411">
        <v>14.896687936797326</v>
      </c>
      <c r="K217" s="411">
        <v>15.332644463874095</v>
      </c>
      <c r="L217" s="411">
        <v>16.429327040442672</v>
      </c>
      <c r="M217" s="411">
        <v>17.267893660531698</v>
      </c>
      <c r="N217" s="411">
        <v>18.462533344111229</v>
      </c>
      <c r="O217" s="411">
        <v>19.626853511487695</v>
      </c>
      <c r="P217" s="411">
        <v>21.038363591555083</v>
      </c>
      <c r="Q217" s="90"/>
      <c r="R217" s="90"/>
      <c r="S217" s="90"/>
      <c r="T217" s="90"/>
      <c r="U217" s="90"/>
    </row>
    <row r="218" spans="1:21" x14ac:dyDescent="0.2">
      <c r="A218" s="8" t="str">
        <f>A3</f>
        <v>ULS Norte Alentejano</v>
      </c>
      <c r="B218" s="11">
        <v>9.5708552022229085</v>
      </c>
      <c r="C218" s="11">
        <v>9.6793527120167813</v>
      </c>
      <c r="D218" s="11">
        <v>11.167061611374407</v>
      </c>
      <c r="E218" s="11">
        <v>12.170263788968825</v>
      </c>
      <c r="F218" s="11">
        <v>12.832405689548546</v>
      </c>
      <c r="G218" s="11">
        <v>12.411347517730496</v>
      </c>
      <c r="H218" s="11">
        <v>12.967826657912015</v>
      </c>
      <c r="I218" s="11">
        <v>13.832275309054459</v>
      </c>
      <c r="J218" s="11">
        <v>14.669494521032167</v>
      </c>
      <c r="K218" s="11">
        <v>15.460030165912519</v>
      </c>
      <c r="L218" s="11">
        <v>16.280894468418989</v>
      </c>
      <c r="M218" s="11">
        <v>17.656189367481566</v>
      </c>
      <c r="N218" s="11">
        <v>17.181108218668651</v>
      </c>
      <c r="O218" s="11">
        <v>18.682141520029951</v>
      </c>
      <c r="P218" s="11">
        <v>19.333843797856048</v>
      </c>
      <c r="Q218" s="90"/>
      <c r="R218" s="90"/>
      <c r="S218" s="90"/>
      <c r="T218" s="90"/>
      <c r="U218" s="90"/>
    </row>
    <row r="219" spans="1:21" x14ac:dyDescent="0.2">
      <c r="A219" s="70"/>
      <c r="B219" s="90"/>
      <c r="C219" s="90"/>
      <c r="D219" s="90"/>
      <c r="E219" s="90"/>
      <c r="F219" s="90"/>
      <c r="G219" s="90"/>
      <c r="H219" s="90"/>
      <c r="I219" s="90"/>
      <c r="J219" s="90"/>
      <c r="K219" s="90"/>
      <c r="L219" s="90"/>
      <c r="M219" s="90"/>
      <c r="N219" s="90"/>
      <c r="O219" s="90"/>
      <c r="P219" s="90"/>
      <c r="Q219" s="90"/>
      <c r="R219" s="90"/>
      <c r="S219" s="90"/>
      <c r="T219" s="90"/>
      <c r="U219" s="90"/>
    </row>
    <row r="220" spans="1:21" x14ac:dyDescent="0.2">
      <c r="A220" s="452" t="s">
        <v>333</v>
      </c>
      <c r="B220" s="90"/>
      <c r="C220" s="90"/>
      <c r="D220" s="90"/>
      <c r="E220" s="90"/>
      <c r="F220" s="90"/>
      <c r="G220" s="90"/>
      <c r="H220" s="90"/>
      <c r="I220" s="90"/>
      <c r="J220" s="90"/>
      <c r="K220" s="90"/>
      <c r="L220" s="90"/>
      <c r="M220" s="90"/>
      <c r="N220" s="90"/>
      <c r="O220" s="90"/>
      <c r="P220" s="90"/>
      <c r="Q220" s="90"/>
      <c r="R220" s="90"/>
      <c r="S220" s="90"/>
      <c r="T220" s="90"/>
      <c r="U220" s="90"/>
    </row>
    <row r="221" spans="1:21" x14ac:dyDescent="0.2">
      <c r="A221" s="455" t="s">
        <v>334</v>
      </c>
      <c r="B221" s="90"/>
      <c r="C221" s="90"/>
      <c r="D221" s="90"/>
      <c r="E221" s="90"/>
      <c r="F221" s="90"/>
      <c r="G221" s="90"/>
      <c r="H221" s="90"/>
      <c r="I221" s="90"/>
      <c r="J221" s="90"/>
      <c r="K221" s="90"/>
      <c r="L221" s="90"/>
      <c r="M221" s="90"/>
      <c r="N221" s="90"/>
      <c r="O221" s="90"/>
      <c r="P221" s="90"/>
      <c r="Q221" s="90"/>
      <c r="R221" s="90"/>
      <c r="S221" s="90"/>
      <c r="T221" s="90"/>
      <c r="U221" s="90"/>
    </row>
    <row r="222" spans="1:21" x14ac:dyDescent="0.2">
      <c r="A222" s="70"/>
      <c r="B222" s="90"/>
      <c r="C222" s="90"/>
      <c r="D222" s="90"/>
      <c r="E222" s="90"/>
      <c r="F222" s="90"/>
      <c r="G222" s="90"/>
      <c r="H222" s="90"/>
      <c r="I222" s="90"/>
      <c r="J222" s="90"/>
      <c r="K222" s="90"/>
      <c r="L222" s="90"/>
      <c r="M222" s="90"/>
      <c r="N222" s="90"/>
      <c r="O222" s="90"/>
      <c r="P222" s="90"/>
      <c r="Q222" s="90"/>
      <c r="R222" s="90"/>
      <c r="S222" s="90"/>
      <c r="T222" s="90"/>
      <c r="U222" s="90"/>
    </row>
    <row r="223" spans="1:21" x14ac:dyDescent="0.2">
      <c r="A223" s="70"/>
      <c r="B223" s="90"/>
      <c r="C223" s="90"/>
      <c r="D223" s="90"/>
      <c r="E223" s="90"/>
      <c r="F223" s="90"/>
      <c r="G223" s="90"/>
      <c r="H223" s="90"/>
      <c r="I223" s="90"/>
      <c r="J223" s="90"/>
      <c r="K223" s="90"/>
      <c r="L223" s="90"/>
      <c r="M223" s="90"/>
      <c r="N223" s="90"/>
      <c r="O223" s="90"/>
      <c r="P223" s="90"/>
      <c r="Q223" s="90"/>
      <c r="R223" s="90"/>
      <c r="S223" s="90"/>
      <c r="T223" s="90"/>
      <c r="U223" s="90"/>
    </row>
    <row r="224" spans="1:21" x14ac:dyDescent="0.2">
      <c r="A224" s="70"/>
      <c r="B224" s="90"/>
      <c r="C224" s="90"/>
      <c r="D224" s="90"/>
      <c r="E224" s="90"/>
      <c r="F224" s="90"/>
      <c r="G224" s="90"/>
      <c r="H224" s="90"/>
      <c r="I224" s="90"/>
      <c r="J224" s="90"/>
      <c r="K224" s="90"/>
      <c r="L224" s="90"/>
      <c r="M224" s="90"/>
      <c r="N224" s="90"/>
      <c r="O224" s="90"/>
      <c r="P224" s="90"/>
      <c r="Q224" s="90"/>
      <c r="R224" s="90"/>
      <c r="S224" s="90"/>
      <c r="T224" s="90"/>
      <c r="U224" s="90"/>
    </row>
    <row r="225" spans="1:32" x14ac:dyDescent="0.2">
      <c r="A225" s="70" t="s">
        <v>335</v>
      </c>
      <c r="B225" s="90"/>
      <c r="C225" s="90"/>
      <c r="D225" s="90"/>
      <c r="E225" s="90"/>
      <c r="F225" s="90"/>
      <c r="G225" s="90"/>
      <c r="H225" s="90"/>
      <c r="I225" s="90"/>
      <c r="J225" s="90"/>
      <c r="K225" s="90"/>
      <c r="L225" s="90"/>
      <c r="M225" s="90"/>
      <c r="N225" s="90"/>
      <c r="O225" s="90"/>
      <c r="P225" s="90"/>
      <c r="Q225" s="90"/>
      <c r="R225" s="90"/>
      <c r="S225" s="90"/>
      <c r="T225" s="90"/>
      <c r="U225" s="90"/>
    </row>
    <row r="226" spans="1:32" x14ac:dyDescent="0.2">
      <c r="A226" s="70"/>
      <c r="B226" s="90"/>
      <c r="D226" s="90" t="s">
        <v>16</v>
      </c>
      <c r="E226" s="90"/>
      <c r="F226" s="90"/>
      <c r="G226" s="90" t="str">
        <f>A2</f>
        <v>ARS Alentejo</v>
      </c>
      <c r="H226" s="90"/>
      <c r="I226" s="90"/>
      <c r="J226" s="90" t="str">
        <f>C5</f>
        <v>ULS Norte Alentejano</v>
      </c>
      <c r="K226" s="90"/>
      <c r="L226" s="90"/>
      <c r="M226" s="90" t="str">
        <f>IF(B5=2,D5,"")</f>
        <v/>
      </c>
      <c r="N226" s="90"/>
      <c r="O226" s="90"/>
      <c r="P226" s="90"/>
      <c r="R226" s="90"/>
      <c r="U226" s="90" t="s">
        <v>16</v>
      </c>
      <c r="V226" s="90"/>
      <c r="W226" s="90"/>
      <c r="X226" s="90" t="str">
        <f>A2</f>
        <v>ARS Alentejo</v>
      </c>
      <c r="Y226" s="90"/>
      <c r="Z226" s="90"/>
      <c r="AA226" s="90" t="str">
        <f>C5</f>
        <v>ULS Norte Alentejano</v>
      </c>
      <c r="AB226" s="90"/>
      <c r="AC226" s="90"/>
      <c r="AD226" s="90" t="str">
        <f>IF(B5=2,D5,"")</f>
        <v/>
      </c>
      <c r="AE226" s="90"/>
      <c r="AF226" s="90"/>
    </row>
    <row r="227" spans="1:32" x14ac:dyDescent="0.2">
      <c r="A227" s="70"/>
      <c r="B227" s="90" t="s">
        <v>343</v>
      </c>
      <c r="C227" s="8" t="s">
        <v>342</v>
      </c>
      <c r="D227" s="90" t="s">
        <v>13</v>
      </c>
      <c r="E227" s="90" t="s">
        <v>14</v>
      </c>
      <c r="F227" s="90" t="s">
        <v>15</v>
      </c>
      <c r="G227" s="90" t="s">
        <v>13</v>
      </c>
      <c r="H227" s="90" t="s">
        <v>14</v>
      </c>
      <c r="I227" s="90" t="s">
        <v>15</v>
      </c>
      <c r="J227" s="90" t="s">
        <v>13</v>
      </c>
      <c r="K227" s="90" t="s">
        <v>14</v>
      </c>
      <c r="L227" s="90" t="s">
        <v>15</v>
      </c>
      <c r="M227" s="90" t="s">
        <v>13</v>
      </c>
      <c r="N227" s="90" t="s">
        <v>14</v>
      </c>
      <c r="O227" s="90" t="s">
        <v>15</v>
      </c>
      <c r="P227" s="90"/>
      <c r="R227" s="90"/>
      <c r="U227" s="90" t="s">
        <v>13</v>
      </c>
      <c r="V227" s="90" t="s">
        <v>14</v>
      </c>
      <c r="W227" s="90" t="s">
        <v>15</v>
      </c>
      <c r="X227" s="90" t="s">
        <v>13</v>
      </c>
      <c r="Y227" s="90" t="s">
        <v>14</v>
      </c>
      <c r="Z227" s="90" t="s">
        <v>15</v>
      </c>
      <c r="AA227" s="90" t="s">
        <v>13</v>
      </c>
      <c r="AB227" s="90" t="s">
        <v>14</v>
      </c>
      <c r="AC227" s="90" t="s">
        <v>15</v>
      </c>
      <c r="AD227" s="90" t="s">
        <v>13</v>
      </c>
      <c r="AE227" s="90" t="s">
        <v>14</v>
      </c>
      <c r="AF227" s="90" t="s">
        <v>15</v>
      </c>
    </row>
    <row r="228" spans="1:32" x14ac:dyDescent="0.2">
      <c r="A228" s="70">
        <f>RANK(P228,$P$228:$P$231,0)</f>
        <v>3</v>
      </c>
      <c r="B228" s="90" t="s">
        <v>336</v>
      </c>
      <c r="C228" s="8" t="s">
        <v>340</v>
      </c>
      <c r="D228" s="90">
        <v>0.97825492539290915</v>
      </c>
      <c r="E228" s="90">
        <v>1.810148156349255</v>
      </c>
      <c r="F228" s="90">
        <v>0.23457703374756084</v>
      </c>
      <c r="G228" s="411">
        <v>0.86405878961409543</v>
      </c>
      <c r="H228" s="411">
        <v>1.7104838610864921</v>
      </c>
      <c r="I228" s="411">
        <v>8.732740656342293E-2</v>
      </c>
      <c r="J228" s="11">
        <v>0.65273828656199773</v>
      </c>
      <c r="K228" s="11">
        <v>1.2968150223052184</v>
      </c>
      <c r="L228" s="11">
        <v>6.6140690697784291E-2</v>
      </c>
      <c r="M228" s="11"/>
      <c r="N228" s="11"/>
      <c r="O228" s="11"/>
      <c r="P228" s="476">
        <f>(J228+M228)/2</f>
        <v>0.32636914328099886</v>
      </c>
      <c r="R228" s="137">
        <v>1</v>
      </c>
      <c r="S228" s="90" t="str">
        <f>VLOOKUP(R228,$A$228:$O$231,2,FALSE)</f>
        <v>Abuso do tabaco (P17)</v>
      </c>
      <c r="T228" s="90" t="str">
        <f>VLOOKUP(R228,$A$228:$O$231,3,FALSE)</f>
        <v>P17</v>
      </c>
      <c r="U228" s="90">
        <f>VLOOKUP(R228,$A$228:$O$231,4,FALSE)</f>
        <v>6.7789068298438462</v>
      </c>
      <c r="V228" s="90">
        <f>VLOOKUP(R228,$A$228:$O$231,5,FALSE)</f>
        <v>8.2508973466690652</v>
      </c>
      <c r="W228" s="10">
        <f>VLOOKUP(R228,$A$228:$O$231,6,FALSE)</f>
        <v>5.4630086312059385</v>
      </c>
      <c r="X228" s="10">
        <f>VLOOKUP(R228,$A$228:$O$231,7,FALSE)</f>
        <v>6.999247539846186</v>
      </c>
      <c r="Y228" s="10">
        <f>VLOOKUP(R228,$A$228:$O$231,8,FALSE)</f>
        <v>7.8201132970924219</v>
      </c>
      <c r="Z228" s="10">
        <f>VLOOKUP(R228,$A$228:$O$231,9,FALSE)</f>
        <v>6.2459709458345207</v>
      </c>
      <c r="AA228" s="10">
        <f>VLOOKUP(R228,$A$228:$O$231,10,FALSE)</f>
        <v>6.1598054971772367</v>
      </c>
      <c r="AB228" s="10">
        <f>VLOOKUP(R228,$A$228:$O$231,11,FALSE)</f>
        <v>6.617214787149428</v>
      </c>
      <c r="AC228" s="10">
        <f>VLOOKUP(R228,$A$228:$O$231,12,FALSE)</f>
        <v>5.7432166422576021</v>
      </c>
      <c r="AD228" s="10">
        <f>VLOOKUP(R228,$A$228:$O$231,13,FALSE)</f>
        <v>0</v>
      </c>
      <c r="AE228" s="10">
        <f>VLOOKUP(R228,$A$228:$O$231,14,FALSE)</f>
        <v>0</v>
      </c>
      <c r="AF228" s="10">
        <f>VLOOKUP(R228,$A$228:$O$231,15,FALSE)</f>
        <v>0</v>
      </c>
    </row>
    <row r="229" spans="1:32" x14ac:dyDescent="0.2">
      <c r="A229" s="70">
        <f t="shared" ref="A229:A231" si="16">RANK(P229,$P$228:$P$231,0)</f>
        <v>1</v>
      </c>
      <c r="B229" s="90" t="s">
        <v>337</v>
      </c>
      <c r="C229" s="8" t="s">
        <v>341</v>
      </c>
      <c r="D229" s="90">
        <v>6.7789068298438462</v>
      </c>
      <c r="E229" s="90">
        <v>8.2508973466690652</v>
      </c>
      <c r="F229" s="90">
        <v>5.4630086312059385</v>
      </c>
      <c r="G229" s="411">
        <v>6.999247539846186</v>
      </c>
      <c r="H229" s="411">
        <v>7.8201132970924219</v>
      </c>
      <c r="I229" s="411">
        <v>6.2459709458345207</v>
      </c>
      <c r="J229" s="11">
        <v>6.1598054971772367</v>
      </c>
      <c r="K229" s="11">
        <v>6.617214787149428</v>
      </c>
      <c r="L229" s="11">
        <v>5.7432166422576021</v>
      </c>
      <c r="M229" s="11"/>
      <c r="N229" s="11"/>
      <c r="O229" s="11"/>
      <c r="P229" s="476">
        <f t="shared" ref="P229:P231" si="17">(J229+M229)/2</f>
        <v>3.0799027485886183</v>
      </c>
      <c r="R229" s="137">
        <v>2</v>
      </c>
      <c r="S229" s="90" t="str">
        <f t="shared" ref="S229:S231" si="18">VLOOKUP(R229,$A$228:$O$231,2,FALSE)</f>
        <v>Excesso de peso (T83)</v>
      </c>
      <c r="T229" s="90" t="str">
        <f t="shared" ref="T229:T231" si="19">VLOOKUP(R229,$A$228:$O$231,3,FALSE)</f>
        <v>T83</v>
      </c>
      <c r="U229" s="90">
        <f t="shared" ref="U229:U231" si="20">VLOOKUP(R229,$A$228:$O$231,4,FALSE)</f>
        <v>3.9241026794677487</v>
      </c>
      <c r="V229" s="90">
        <f t="shared" ref="V229:V231" si="21">VLOOKUP(R229,$A$228:$O$231,5,FALSE)</f>
        <v>4.0447584706191764</v>
      </c>
      <c r="W229" s="10">
        <f t="shared" ref="W229:W231" si="22">VLOOKUP(R229,$A$228:$O$231,6,FALSE)</f>
        <v>3.8162414287214936</v>
      </c>
      <c r="X229" s="10">
        <f t="shared" ref="X229:X231" si="23">VLOOKUP(R229,$A$228:$O$231,7,FALSE)</f>
        <v>3.1714729651816169</v>
      </c>
      <c r="Y229" s="10">
        <f t="shared" ref="Y229:Y231" si="24">VLOOKUP(R229,$A$228:$O$231,8,FALSE)</f>
        <v>3.1661105279709854</v>
      </c>
      <c r="Z229" s="10">
        <f t="shared" ref="Z229:Z231" si="25">VLOOKUP(R229,$A$228:$O$231,9,FALSE)</f>
        <v>3.1763938653433881</v>
      </c>
      <c r="AA229" s="10">
        <f t="shared" ref="AA229:AA231" si="26">VLOOKUP(R229,$A$228:$O$231,10,FALSE)</f>
        <v>2.1494210244364775</v>
      </c>
      <c r="AB229" s="10">
        <f t="shared" ref="AB229:AB231" si="27">VLOOKUP(R229,$A$228:$O$231,11,FALSE)</f>
        <v>2.185565584258395</v>
      </c>
      <c r="AC229" s="10">
        <f t="shared" ref="AC229:AC231" si="28">VLOOKUP(R229,$A$228:$O$231,12,FALSE)</f>
        <v>2.1165021023290973</v>
      </c>
      <c r="AD229" s="10">
        <f t="shared" ref="AD229:AD231" si="29">VLOOKUP(R229,$A$228:$O$231,13,FALSE)</f>
        <v>0</v>
      </c>
      <c r="AE229" s="10">
        <f t="shared" ref="AE229:AE231" si="30">VLOOKUP(R229,$A$228:$O$231,14,FALSE)</f>
        <v>0</v>
      </c>
      <c r="AF229" s="10">
        <f t="shared" ref="AF229:AF231" si="31">VLOOKUP(R229,$A$228:$O$231,15,FALSE)</f>
        <v>0</v>
      </c>
    </row>
    <row r="230" spans="1:32" x14ac:dyDescent="0.2">
      <c r="A230" s="70">
        <f t="shared" si="16"/>
        <v>4</v>
      </c>
      <c r="B230" s="90" t="s">
        <v>338</v>
      </c>
      <c r="C230" s="8" t="s">
        <v>344</v>
      </c>
      <c r="D230" s="90">
        <v>0.31225634568478283</v>
      </c>
      <c r="E230" s="90">
        <v>0.4034921715480706</v>
      </c>
      <c r="F230" s="90">
        <v>0.23069531826479592</v>
      </c>
      <c r="G230" s="411">
        <v>0.27108109956904558</v>
      </c>
      <c r="H230" s="411">
        <v>0.31489566783612355</v>
      </c>
      <c r="I230" s="411">
        <v>0.23087417357540141</v>
      </c>
      <c r="J230" s="11">
        <v>0.21593109984752956</v>
      </c>
      <c r="K230" s="11">
        <v>0.24034305080056717</v>
      </c>
      <c r="L230" s="11">
        <v>0.19369773704351112</v>
      </c>
      <c r="M230" s="11"/>
      <c r="N230" s="11"/>
      <c r="O230" s="11"/>
      <c r="P230" s="476">
        <f t="shared" si="17"/>
        <v>0.10796554992376478</v>
      </c>
      <c r="R230" s="137">
        <v>3</v>
      </c>
      <c r="S230" s="90" t="str">
        <f t="shared" si="18"/>
        <v>Abuso crónico do álcool (P15)</v>
      </c>
      <c r="T230" s="90" t="str">
        <f t="shared" si="19"/>
        <v>P15</v>
      </c>
      <c r="U230" s="90">
        <f t="shared" si="20"/>
        <v>0.97825492539290915</v>
      </c>
      <c r="V230" s="90">
        <f t="shared" si="21"/>
        <v>1.810148156349255</v>
      </c>
      <c r="W230" s="10">
        <f t="shared" si="22"/>
        <v>0.23457703374756084</v>
      </c>
      <c r="X230" s="10">
        <f t="shared" si="23"/>
        <v>0.86405878961409543</v>
      </c>
      <c r="Y230" s="10">
        <f t="shared" si="24"/>
        <v>1.7104838610864921</v>
      </c>
      <c r="Z230" s="10">
        <f t="shared" si="25"/>
        <v>8.732740656342293E-2</v>
      </c>
      <c r="AA230" s="10">
        <f t="shared" si="26"/>
        <v>0.65273828656199773</v>
      </c>
      <c r="AB230" s="10">
        <f t="shared" si="27"/>
        <v>1.2968150223052184</v>
      </c>
      <c r="AC230" s="10">
        <f t="shared" si="28"/>
        <v>6.6140690697784291E-2</v>
      </c>
      <c r="AD230" s="10">
        <f t="shared" si="29"/>
        <v>0</v>
      </c>
      <c r="AE230" s="10">
        <f t="shared" si="30"/>
        <v>0</v>
      </c>
      <c r="AF230" s="10">
        <f t="shared" si="31"/>
        <v>0</v>
      </c>
    </row>
    <row r="231" spans="1:32" x14ac:dyDescent="0.2">
      <c r="A231" s="70">
        <f t="shared" si="16"/>
        <v>2</v>
      </c>
      <c r="B231" s="90" t="s">
        <v>339</v>
      </c>
      <c r="C231" s="8" t="s">
        <v>345</v>
      </c>
      <c r="D231" s="90">
        <v>3.9241026794677487</v>
      </c>
      <c r="E231" s="90">
        <v>4.0447584706191764</v>
      </c>
      <c r="F231" s="90">
        <v>3.8162414287214936</v>
      </c>
      <c r="G231" s="411">
        <v>3.1714729651816169</v>
      </c>
      <c r="H231" s="411">
        <v>3.1661105279709854</v>
      </c>
      <c r="I231" s="411">
        <v>3.1763938653433881</v>
      </c>
      <c r="J231" s="11">
        <v>2.1494210244364775</v>
      </c>
      <c r="K231" s="11">
        <v>2.185565584258395</v>
      </c>
      <c r="L231" s="11">
        <v>2.1165021023290973</v>
      </c>
      <c r="M231" s="11"/>
      <c r="N231" s="11"/>
      <c r="O231" s="11"/>
      <c r="P231" s="476">
        <f t="shared" si="17"/>
        <v>1.0747105122182388</v>
      </c>
      <c r="R231" s="137">
        <v>4</v>
      </c>
      <c r="S231" s="90" t="str">
        <f t="shared" si="18"/>
        <v>Abuso de drogas (P19)</v>
      </c>
      <c r="T231" s="90" t="str">
        <f t="shared" si="19"/>
        <v>P19</v>
      </c>
      <c r="U231" s="90">
        <f t="shared" si="20"/>
        <v>0.31225634568478283</v>
      </c>
      <c r="V231" s="90">
        <f t="shared" si="21"/>
        <v>0.4034921715480706</v>
      </c>
      <c r="W231" s="10">
        <f t="shared" si="22"/>
        <v>0.23069531826479592</v>
      </c>
      <c r="X231" s="10">
        <f t="shared" si="23"/>
        <v>0.27108109956904558</v>
      </c>
      <c r="Y231" s="10">
        <f t="shared" si="24"/>
        <v>0.31489566783612355</v>
      </c>
      <c r="Z231" s="10">
        <f t="shared" si="25"/>
        <v>0.23087417357540141</v>
      </c>
      <c r="AA231" s="10">
        <f t="shared" si="26"/>
        <v>0.21593109984752956</v>
      </c>
      <c r="AB231" s="10">
        <f t="shared" si="27"/>
        <v>0.24034305080056717</v>
      </c>
      <c r="AC231" s="10">
        <f t="shared" si="28"/>
        <v>0.19369773704351112</v>
      </c>
      <c r="AD231" s="10">
        <f t="shared" si="29"/>
        <v>0</v>
      </c>
      <c r="AE231" s="10">
        <f t="shared" si="30"/>
        <v>0</v>
      </c>
      <c r="AF231" s="10">
        <f t="shared" si="31"/>
        <v>0</v>
      </c>
    </row>
    <row r="233" spans="1:32" x14ac:dyDescent="0.2">
      <c r="A233" s="235" t="str">
        <f>INDICE!C33</f>
        <v>QUE SAÚDE TEMOS?</v>
      </c>
    </row>
    <row r="235" spans="1:32" x14ac:dyDescent="0.2">
      <c r="A235" s="69" t="s">
        <v>349</v>
      </c>
    </row>
    <row r="236" spans="1:32" x14ac:dyDescent="0.2">
      <c r="A236" s="9" t="s">
        <v>8</v>
      </c>
      <c r="B236" s="72" t="s">
        <v>46</v>
      </c>
      <c r="C236" s="72" t="s">
        <v>20</v>
      </c>
      <c r="D236" s="72" t="s">
        <v>21</v>
      </c>
      <c r="E236" s="72" t="s">
        <v>22</v>
      </c>
      <c r="F236" s="72" t="s">
        <v>47</v>
      </c>
      <c r="G236" s="72" t="s">
        <v>48</v>
      </c>
      <c r="H236" s="72" t="s">
        <v>172</v>
      </c>
      <c r="I236" s="72" t="s">
        <v>129</v>
      </c>
      <c r="J236" s="72" t="s">
        <v>173</v>
      </c>
      <c r="K236" s="329" t="s">
        <v>212</v>
      </c>
      <c r="L236" s="329" t="s">
        <v>297</v>
      </c>
      <c r="M236" s="108"/>
      <c r="N236" s="108"/>
      <c r="O236" s="72"/>
      <c r="P236" s="72"/>
    </row>
    <row r="237" spans="1:32" x14ac:dyDescent="0.2">
      <c r="A237" s="8" t="s">
        <v>16</v>
      </c>
      <c r="B237" s="10">
        <v>6.027031394345542</v>
      </c>
      <c r="C237" s="10">
        <v>6.3536333409161028</v>
      </c>
      <c r="D237" s="10">
        <v>6.7345853279325727</v>
      </c>
      <c r="E237" s="10">
        <v>6.7775217998408746</v>
      </c>
      <c r="F237" s="10">
        <v>7.1021596256387838</v>
      </c>
      <c r="G237" s="10">
        <v>7.8368182151450725</v>
      </c>
      <c r="H237" s="10">
        <v>8.6653477400700041</v>
      </c>
      <c r="I237" s="10">
        <v>8.9602006159018419</v>
      </c>
      <c r="J237" s="10">
        <v>8.5187590237432396</v>
      </c>
      <c r="K237" s="10">
        <v>8.0206834468631047</v>
      </c>
      <c r="L237" s="10">
        <v>7.6956871933806834</v>
      </c>
      <c r="M237" s="90"/>
      <c r="N237" s="90"/>
      <c r="O237" s="88"/>
      <c r="P237" s="88"/>
      <c r="Q237" s="90"/>
      <c r="R237" s="90"/>
      <c r="S237" s="90"/>
      <c r="T237" s="90"/>
      <c r="U237" s="90"/>
    </row>
    <row r="238" spans="1:32" x14ac:dyDescent="0.2">
      <c r="A238" s="8" t="str">
        <f>A2</f>
        <v>ARS Alentejo</v>
      </c>
      <c r="B238" s="411">
        <v>6.257275902211874</v>
      </c>
      <c r="C238" s="411">
        <v>6.4366290643662909</v>
      </c>
      <c r="D238" s="411">
        <v>6.7118495846086574</v>
      </c>
      <c r="E238" s="411">
        <v>6.8526246430924669</v>
      </c>
      <c r="F238" s="411">
        <v>7.0723184442418718</v>
      </c>
      <c r="G238" s="411">
        <v>8.1154121294014772</v>
      </c>
      <c r="H238" s="411">
        <v>8.5686386199039788</v>
      </c>
      <c r="I238" s="411">
        <v>8.8016359918200404</v>
      </c>
      <c r="J238" s="411">
        <v>8.1157545873413639</v>
      </c>
      <c r="K238" s="411">
        <v>7.4629297702460491</v>
      </c>
      <c r="L238" s="411">
        <v>7.089460280949643</v>
      </c>
      <c r="M238" s="90"/>
      <c r="N238" s="90"/>
      <c r="O238" s="88"/>
      <c r="P238" s="88"/>
      <c r="Q238" s="90"/>
      <c r="R238" s="90"/>
      <c r="S238" s="90"/>
      <c r="T238" s="90"/>
      <c r="U238" s="90"/>
    </row>
    <row r="239" spans="1:32" x14ac:dyDescent="0.2">
      <c r="A239" s="8" t="str">
        <f>A3</f>
        <v>ULS Norte Alentejano</v>
      </c>
      <c r="B239" s="11">
        <v>5.8441558441558437</v>
      </c>
      <c r="C239" s="11">
        <v>5.8994197292069632</v>
      </c>
      <c r="D239" s="11">
        <v>6.0078791858174654</v>
      </c>
      <c r="E239" s="11">
        <v>6.4817908453057127</v>
      </c>
      <c r="F239" s="11">
        <v>6.5394132202191591</v>
      </c>
      <c r="G239" s="11">
        <v>8.0316742081447963</v>
      </c>
      <c r="H239" s="11">
        <v>7.8462142016477054</v>
      </c>
      <c r="I239" s="11">
        <v>7.9937912301125333</v>
      </c>
      <c r="J239" s="11">
        <v>6.9170695425808848</v>
      </c>
      <c r="K239" s="11">
        <v>7.1134406589292407</v>
      </c>
      <c r="L239" s="11">
        <v>6.8529862174578859</v>
      </c>
      <c r="M239" s="90"/>
      <c r="N239" s="90"/>
      <c r="O239" s="137"/>
      <c r="P239" s="137"/>
      <c r="Q239" s="90"/>
      <c r="R239" s="90"/>
      <c r="S239" s="90"/>
      <c r="T239" s="90"/>
      <c r="U239" s="90"/>
    </row>
    <row r="240" spans="1:32" x14ac:dyDescent="0.2">
      <c r="B240" s="70"/>
      <c r="C240" s="70"/>
      <c r="D240" s="70"/>
      <c r="E240" s="70"/>
      <c r="H240" s="12"/>
      <c r="I240" s="12"/>
      <c r="J240" s="12"/>
      <c r="K240" s="12"/>
      <c r="L240" s="12"/>
      <c r="M240" s="12"/>
      <c r="N240" s="14"/>
      <c r="O240" s="14"/>
      <c r="P240" s="12"/>
      <c r="Q240" s="12"/>
    </row>
    <row r="241" spans="1:21" x14ac:dyDescent="0.2">
      <c r="A241" s="69" t="s">
        <v>350</v>
      </c>
    </row>
    <row r="242" spans="1:21" x14ac:dyDescent="0.2">
      <c r="A242" s="9" t="s">
        <v>8</v>
      </c>
      <c r="B242" s="72" t="s">
        <v>42</v>
      </c>
      <c r="C242" s="72" t="s">
        <v>43</v>
      </c>
      <c r="D242" s="72" t="s">
        <v>44</v>
      </c>
      <c r="E242" s="72" t="s">
        <v>45</v>
      </c>
      <c r="F242" s="72" t="s">
        <v>46</v>
      </c>
      <c r="G242" s="72" t="s">
        <v>20</v>
      </c>
      <c r="H242" s="72" t="s">
        <v>21</v>
      </c>
      <c r="I242" s="72" t="s">
        <v>22</v>
      </c>
      <c r="J242" s="72" t="s">
        <v>47</v>
      </c>
      <c r="K242" s="72" t="s">
        <v>48</v>
      </c>
      <c r="L242" s="72" t="s">
        <v>172</v>
      </c>
      <c r="M242" s="72" t="s">
        <v>129</v>
      </c>
      <c r="N242" s="72" t="s">
        <v>173</v>
      </c>
      <c r="O242" s="329" t="s">
        <v>212</v>
      </c>
      <c r="P242" s="329" t="s">
        <v>297</v>
      </c>
    </row>
    <row r="243" spans="1:21" x14ac:dyDescent="0.2">
      <c r="A243" s="8" t="s">
        <v>16</v>
      </c>
      <c r="B243" s="10">
        <v>6.524442592732874</v>
      </c>
      <c r="C243" s="10">
        <v>6.882311176702208</v>
      </c>
      <c r="D243" s="10">
        <v>7.071939215186493</v>
      </c>
      <c r="E243" s="10">
        <v>7.231042171712569</v>
      </c>
      <c r="F243" s="10">
        <v>7.1993268066916878</v>
      </c>
      <c r="G243" s="10">
        <v>7.3056344128911226</v>
      </c>
      <c r="H243" s="10">
        <v>7.4430417992465374</v>
      </c>
      <c r="I243" s="10">
        <v>7.5060470793485452</v>
      </c>
      <c r="J243" s="10">
        <v>7.5629319740766601</v>
      </c>
      <c r="K243" s="10">
        <v>7.6481880169833829</v>
      </c>
      <c r="L243" s="10">
        <v>7.7140296589391104</v>
      </c>
      <c r="M243" s="10">
        <v>7.9181966614537762</v>
      </c>
      <c r="N243" s="10">
        <v>8.0821652838895535</v>
      </c>
      <c r="O243" s="10">
        <v>8.3258316262519578</v>
      </c>
      <c r="P243" s="10">
        <v>8.4403602548143795</v>
      </c>
      <c r="Q243" s="90"/>
      <c r="R243" s="90"/>
      <c r="S243" s="90"/>
      <c r="T243" s="90"/>
      <c r="U243" s="90"/>
    </row>
    <row r="244" spans="1:21" x14ac:dyDescent="0.2">
      <c r="A244" s="8" t="str">
        <f>A2</f>
        <v>ARS Alentejo</v>
      </c>
      <c r="B244" s="411">
        <v>6.8372330344777312</v>
      </c>
      <c r="C244" s="411">
        <v>7.3212501783930346</v>
      </c>
      <c r="D244" s="411">
        <v>7.6138536723563996</v>
      </c>
      <c r="E244" s="411">
        <v>7.7687378500971986</v>
      </c>
      <c r="F244" s="411">
        <v>7.5305587892898718</v>
      </c>
      <c r="G244" s="411">
        <v>7.3582540735825406</v>
      </c>
      <c r="H244" s="411">
        <v>7.5353447019384925</v>
      </c>
      <c r="I244" s="411">
        <v>7.7018815433047809</v>
      </c>
      <c r="J244" s="411">
        <v>8.2117897295654814</v>
      </c>
      <c r="K244" s="411">
        <v>8.194897067005801</v>
      </c>
      <c r="L244" s="411">
        <v>8.5035397509968256</v>
      </c>
      <c r="M244" s="411">
        <v>8.4335378323108383</v>
      </c>
      <c r="N244" s="411">
        <v>8.859429310484197</v>
      </c>
      <c r="O244" s="411">
        <v>8.8235294117647065</v>
      </c>
      <c r="P244" s="411">
        <v>8.7077959418384943</v>
      </c>
      <c r="Q244" s="90"/>
      <c r="R244" s="90"/>
      <c r="S244" s="90"/>
      <c r="T244" s="90"/>
      <c r="U244" s="90"/>
    </row>
    <row r="245" spans="1:21" x14ac:dyDescent="0.2">
      <c r="A245" s="8" t="str">
        <f>A3</f>
        <v>ULS Norte Alentejano</v>
      </c>
      <c r="B245" s="11">
        <v>7.6258104353195426</v>
      </c>
      <c r="C245" s="11">
        <v>8.1510338627509746</v>
      </c>
      <c r="D245" s="11">
        <v>8.293838862559241</v>
      </c>
      <c r="E245" s="11">
        <v>8.2733812949640289</v>
      </c>
      <c r="F245" s="11">
        <v>7.5757575757575761</v>
      </c>
      <c r="G245" s="11">
        <v>7.2211476466795617</v>
      </c>
      <c r="H245" s="11">
        <v>6.7301378857518053</v>
      </c>
      <c r="I245" s="11">
        <v>7.1834279986635483</v>
      </c>
      <c r="J245" s="11">
        <v>7.6352067868504774</v>
      </c>
      <c r="K245" s="11">
        <v>7.9562594268476614</v>
      </c>
      <c r="L245" s="11">
        <v>7.5323656335817972</v>
      </c>
      <c r="M245" s="11">
        <v>7.4893286767559175</v>
      </c>
      <c r="N245" s="11">
        <v>7.883971736705095</v>
      </c>
      <c r="O245" s="11">
        <v>8.4238113066267317</v>
      </c>
      <c r="P245" s="11">
        <v>8.1163859111791741</v>
      </c>
      <c r="Q245" s="90"/>
      <c r="R245" s="90"/>
      <c r="S245" s="90"/>
      <c r="T245" s="90"/>
      <c r="U245" s="90"/>
    </row>
    <row r="246" spans="1:21" x14ac:dyDescent="0.2">
      <c r="B246" s="70"/>
      <c r="C246" s="70"/>
      <c r="D246" s="70"/>
      <c r="E246" s="70"/>
      <c r="H246" s="12"/>
      <c r="I246" s="12"/>
      <c r="J246" s="12"/>
      <c r="K246" s="12"/>
      <c r="L246" s="12"/>
      <c r="M246" s="12"/>
      <c r="N246" s="14"/>
      <c r="O246" s="14"/>
      <c r="P246" s="12"/>
      <c r="Q246" s="12"/>
    </row>
    <row r="247" spans="1:21" x14ac:dyDescent="0.2">
      <c r="A247" s="69" t="s">
        <v>471</v>
      </c>
    </row>
    <row r="248" spans="1:21" x14ac:dyDescent="0.2">
      <c r="A248" s="9" t="s">
        <v>8</v>
      </c>
      <c r="B248" s="72">
        <v>1996</v>
      </c>
      <c r="C248" s="72">
        <v>1997</v>
      </c>
      <c r="D248" s="72">
        <v>1998</v>
      </c>
      <c r="E248" s="72">
        <v>1999</v>
      </c>
      <c r="F248" s="72">
        <v>2000</v>
      </c>
      <c r="G248" s="72">
        <v>2001</v>
      </c>
      <c r="H248" s="72">
        <v>2002</v>
      </c>
      <c r="I248" s="72">
        <v>2003</v>
      </c>
      <c r="J248" s="72">
        <v>2004</v>
      </c>
      <c r="K248" s="72">
        <v>2005</v>
      </c>
      <c r="L248" s="72">
        <v>2006</v>
      </c>
      <c r="M248" s="72">
        <v>2007</v>
      </c>
      <c r="N248" s="72">
        <v>2008</v>
      </c>
      <c r="O248" s="72">
        <v>2009</v>
      </c>
      <c r="P248" s="72">
        <v>2010</v>
      </c>
      <c r="Q248" s="72">
        <v>2011</v>
      </c>
      <c r="R248" s="72">
        <v>2012</v>
      </c>
    </row>
    <row r="249" spans="1:21" x14ac:dyDescent="0.2">
      <c r="A249" s="8" t="s">
        <v>16</v>
      </c>
      <c r="B249" s="88">
        <v>101466</v>
      </c>
      <c r="C249" s="88">
        <v>99355</v>
      </c>
      <c r="D249" s="88">
        <v>100844</v>
      </c>
      <c r="E249" s="88">
        <v>102665</v>
      </c>
      <c r="F249" s="88">
        <v>100021</v>
      </c>
      <c r="G249" s="88">
        <v>99706</v>
      </c>
      <c r="H249" s="88">
        <v>100880</v>
      </c>
      <c r="I249" s="88">
        <v>103321</v>
      </c>
      <c r="J249" s="88">
        <v>96946</v>
      </c>
      <c r="K249" s="88">
        <v>102323</v>
      </c>
      <c r="L249" s="88">
        <v>97038</v>
      </c>
      <c r="M249" s="88">
        <v>98668</v>
      </c>
      <c r="N249" s="88">
        <v>99401</v>
      </c>
      <c r="O249" s="88">
        <v>99335</v>
      </c>
      <c r="P249" s="88">
        <v>100837</v>
      </c>
      <c r="Q249" s="88">
        <v>97962</v>
      </c>
      <c r="R249" s="88">
        <v>102808</v>
      </c>
      <c r="S249" s="90"/>
      <c r="T249" s="90"/>
      <c r="U249" s="90"/>
    </row>
    <row r="250" spans="1:21" x14ac:dyDescent="0.2">
      <c r="A250" s="8" t="str">
        <f>A2</f>
        <v>ARS Alentejo</v>
      </c>
      <c r="B250" s="412">
        <v>7969</v>
      </c>
      <c r="C250" s="412">
        <v>7649</v>
      </c>
      <c r="D250" s="412">
        <v>7838</v>
      </c>
      <c r="E250" s="412">
        <v>7889</v>
      </c>
      <c r="F250" s="412">
        <v>7550</v>
      </c>
      <c r="G250" s="412">
        <v>7455</v>
      </c>
      <c r="H250" s="412">
        <v>7572</v>
      </c>
      <c r="I250" s="412">
        <v>7962</v>
      </c>
      <c r="J250" s="412">
        <v>7074</v>
      </c>
      <c r="K250" s="412">
        <v>7894</v>
      </c>
      <c r="L250" s="412">
        <v>7081</v>
      </c>
      <c r="M250" s="412">
        <v>7271</v>
      </c>
      <c r="N250" s="412">
        <v>7538</v>
      </c>
      <c r="O250" s="412">
        <v>7378</v>
      </c>
      <c r="P250" s="412">
        <v>7468</v>
      </c>
      <c r="Q250" s="412">
        <v>7217</v>
      </c>
      <c r="R250" s="412">
        <v>7492</v>
      </c>
      <c r="S250" s="90"/>
      <c r="T250" s="90"/>
      <c r="U250" s="90"/>
    </row>
    <row r="251" spans="1:21" x14ac:dyDescent="0.2">
      <c r="A251" s="8" t="str">
        <f>A3</f>
        <v>ULS Norte Alentejano</v>
      </c>
      <c r="B251" s="89">
        <v>2096</v>
      </c>
      <c r="C251" s="89">
        <v>1994</v>
      </c>
      <c r="D251" s="89">
        <v>1979</v>
      </c>
      <c r="E251" s="89">
        <v>2036</v>
      </c>
      <c r="F251" s="89">
        <v>1972</v>
      </c>
      <c r="G251" s="89">
        <v>1993</v>
      </c>
      <c r="H251" s="89">
        <v>1927</v>
      </c>
      <c r="I251" s="89">
        <v>2069</v>
      </c>
      <c r="J251" s="89">
        <v>1830</v>
      </c>
      <c r="K251" s="89">
        <v>2044</v>
      </c>
      <c r="L251" s="89">
        <v>1798</v>
      </c>
      <c r="M251" s="89">
        <v>1864</v>
      </c>
      <c r="N251" s="89">
        <v>1852</v>
      </c>
      <c r="O251" s="89">
        <v>1893</v>
      </c>
      <c r="P251" s="89">
        <v>1914</v>
      </c>
      <c r="Q251" s="89">
        <v>1887</v>
      </c>
      <c r="R251" s="89">
        <v>1936</v>
      </c>
      <c r="S251" s="90"/>
      <c r="T251" s="90"/>
      <c r="U251" s="90"/>
    </row>
    <row r="252" spans="1:21" x14ac:dyDescent="0.2">
      <c r="B252" s="70"/>
      <c r="C252" s="70"/>
      <c r="D252" s="70"/>
      <c r="E252" s="70"/>
      <c r="H252" s="12"/>
      <c r="I252" s="12"/>
      <c r="J252" s="12"/>
      <c r="K252" s="12"/>
      <c r="L252" s="12"/>
      <c r="M252" s="12"/>
      <c r="N252" s="14"/>
      <c r="O252" s="14"/>
      <c r="P252" s="12"/>
      <c r="Q252" s="12"/>
      <c r="R252" s="12"/>
    </row>
    <row r="253" spans="1:21" x14ac:dyDescent="0.2">
      <c r="A253" s="69" t="s">
        <v>353</v>
      </c>
    </row>
    <row r="254" spans="1:21" x14ac:dyDescent="0.2">
      <c r="A254" s="9" t="s">
        <v>8</v>
      </c>
      <c r="B254" s="72">
        <v>1996</v>
      </c>
      <c r="C254" s="72">
        <v>1997</v>
      </c>
      <c r="D254" s="72">
        <v>1998</v>
      </c>
      <c r="E254" s="72">
        <v>1999</v>
      </c>
      <c r="F254" s="72">
        <v>2000</v>
      </c>
      <c r="G254" s="72">
        <v>2001</v>
      </c>
      <c r="H254" s="72">
        <v>2002</v>
      </c>
      <c r="I254" s="72">
        <v>2003</v>
      </c>
      <c r="J254" s="72">
        <v>2004</v>
      </c>
      <c r="K254" s="72">
        <v>2005</v>
      </c>
      <c r="L254" s="72">
        <v>2006</v>
      </c>
      <c r="M254" s="72">
        <v>2007</v>
      </c>
      <c r="N254" s="72">
        <v>2008</v>
      </c>
      <c r="O254" s="72">
        <v>2009</v>
      </c>
      <c r="P254" s="72">
        <v>2010</v>
      </c>
      <c r="Q254" s="72">
        <v>2011</v>
      </c>
      <c r="R254" s="72">
        <v>2012</v>
      </c>
    </row>
    <row r="255" spans="1:21" x14ac:dyDescent="0.2">
      <c r="A255" s="8" t="s">
        <v>16</v>
      </c>
      <c r="B255" s="10">
        <v>10.591275772433184</v>
      </c>
      <c r="C255" s="10">
        <v>10.321375458978128</v>
      </c>
      <c r="D255" s="10">
        <v>10.420296162746913</v>
      </c>
      <c r="E255" s="10">
        <v>10.546231405673506</v>
      </c>
      <c r="F255" s="10">
        <v>10.200667728095262</v>
      </c>
      <c r="G255" s="10">
        <v>10.097142437599212</v>
      </c>
      <c r="H255" s="10">
        <v>10.162100000785729</v>
      </c>
      <c r="I255" s="10">
        <v>10.370855888455157</v>
      </c>
      <c r="J255" s="10">
        <v>9.7096139760912301</v>
      </c>
      <c r="K255" s="10">
        <v>10.231222140747473</v>
      </c>
      <c r="L255" s="10">
        <v>9.6872928529785245</v>
      </c>
      <c r="M255" s="10">
        <v>9.8327011755931615</v>
      </c>
      <c r="N255" s="10">
        <v>9.8932426349082832</v>
      </c>
      <c r="O255" s="10">
        <v>9.8786389784332709</v>
      </c>
      <c r="P255" s="10">
        <v>10.024623390665301</v>
      </c>
      <c r="Q255" s="10">
        <v>9.7528160606764889</v>
      </c>
      <c r="R255" s="10">
        <v>10.276886047948638</v>
      </c>
      <c r="S255" s="10"/>
      <c r="T255" s="10"/>
      <c r="U255" s="10"/>
    </row>
    <row r="256" spans="1:21" x14ac:dyDescent="0.2">
      <c r="A256" s="8" t="str">
        <f>A2</f>
        <v>ARS Alentejo</v>
      </c>
      <c r="B256" s="411">
        <v>14.727910675194034</v>
      </c>
      <c r="C256" s="411">
        <v>14.183358242442898</v>
      </c>
      <c r="D256" s="411">
        <v>14.572714367919204</v>
      </c>
      <c r="E256" s="411">
        <v>14.703730729194334</v>
      </c>
      <c r="F256" s="411">
        <v>14.09285417629134</v>
      </c>
      <c r="G256" s="411">
        <v>13.933238202303892</v>
      </c>
      <c r="H256" s="411">
        <v>14.186549756906388</v>
      </c>
      <c r="I256" s="411">
        <v>14.974778726109379</v>
      </c>
      <c r="J256" s="411">
        <v>13.360971947436266</v>
      </c>
      <c r="K256" s="411">
        <v>14.978331322054995</v>
      </c>
      <c r="L256" s="411">
        <v>13.502587630477977</v>
      </c>
      <c r="M256" s="411">
        <v>13.929705849671825</v>
      </c>
      <c r="N256" s="411">
        <v>14.521944260624398</v>
      </c>
      <c r="O256" s="411">
        <v>14.300112416172423</v>
      </c>
      <c r="P256" s="411">
        <v>14.566434978168877</v>
      </c>
      <c r="Q256" s="411">
        <v>14.182613181360386</v>
      </c>
      <c r="R256" s="411">
        <v>14.857046537338443</v>
      </c>
      <c r="S256" s="10"/>
      <c r="T256" s="10"/>
      <c r="U256" s="10"/>
    </row>
    <row r="257" spans="1:21" x14ac:dyDescent="0.2">
      <c r="A257" s="8" t="str">
        <f>A3</f>
        <v>ULS Norte Alentejano</v>
      </c>
      <c r="B257" s="11">
        <v>16.099855976956313</v>
      </c>
      <c r="C257" s="11">
        <v>15.41631392377661</v>
      </c>
      <c r="D257" s="11">
        <v>15.387725586856286</v>
      </c>
      <c r="E257" s="11">
        <v>15.91482908755501</v>
      </c>
      <c r="F257" s="11">
        <v>15.484337027745388</v>
      </c>
      <c r="G257" s="11">
        <v>15.714319506098859</v>
      </c>
      <c r="H257" s="11">
        <v>15.262882760150173</v>
      </c>
      <c r="I257" s="11">
        <v>16.482444085957262</v>
      </c>
      <c r="J257" s="11">
        <v>14.671279167184437</v>
      </c>
      <c r="K257" s="11">
        <v>16.494911916847567</v>
      </c>
      <c r="L257" s="11">
        <v>14.610106000463167</v>
      </c>
      <c r="M257" s="11">
        <v>15.250812040287016</v>
      </c>
      <c r="N257" s="11">
        <v>15.266986789769799</v>
      </c>
      <c r="O257" s="11">
        <v>15.726705907276404</v>
      </c>
      <c r="P257" s="11">
        <v>16.032970622973888</v>
      </c>
      <c r="Q257" s="11">
        <v>15.976970133141418</v>
      </c>
      <c r="R257" s="11">
        <v>16.616599433525021</v>
      </c>
      <c r="S257" s="90"/>
      <c r="T257" s="90"/>
      <c r="U257" s="90"/>
    </row>
    <row r="259" spans="1:21" x14ac:dyDescent="0.2">
      <c r="A259" s="69" t="s">
        <v>354</v>
      </c>
    </row>
    <row r="260" spans="1:21" x14ac:dyDescent="0.2">
      <c r="A260" s="9" t="s">
        <v>8</v>
      </c>
      <c r="B260" s="72" t="s">
        <v>42</v>
      </c>
      <c r="C260" s="72" t="s">
        <v>43</v>
      </c>
      <c r="D260" s="72" t="s">
        <v>44</v>
      </c>
      <c r="E260" s="72" t="s">
        <v>45</v>
      </c>
      <c r="F260" s="72" t="s">
        <v>46</v>
      </c>
      <c r="G260" s="72" t="s">
        <v>20</v>
      </c>
      <c r="H260" s="72" t="s">
        <v>21</v>
      </c>
      <c r="I260" s="72" t="s">
        <v>22</v>
      </c>
      <c r="J260" s="72" t="s">
        <v>47</v>
      </c>
      <c r="K260" s="72" t="s">
        <v>48</v>
      </c>
      <c r="L260" s="72" t="s">
        <v>172</v>
      </c>
      <c r="M260" s="72" t="s">
        <v>129</v>
      </c>
      <c r="N260" s="72" t="s">
        <v>173</v>
      </c>
      <c r="O260" s="329" t="s">
        <v>212</v>
      </c>
      <c r="P260" s="329" t="s">
        <v>297</v>
      </c>
    </row>
    <row r="261" spans="1:21" x14ac:dyDescent="0.2">
      <c r="A261" s="8" t="s">
        <v>16</v>
      </c>
      <c r="B261" s="10">
        <v>6.2211196121505949</v>
      </c>
      <c r="C261" s="10">
        <v>5.8287886351023293</v>
      </c>
      <c r="D261" s="10">
        <v>5.5013411984609597</v>
      </c>
      <c r="E261" s="10">
        <v>5.173492760755579</v>
      </c>
      <c r="F261" s="10">
        <v>5.0154121022351354</v>
      </c>
      <c r="G261" s="10">
        <v>4.6119855532668748</v>
      </c>
      <c r="H261" s="10">
        <v>4.261439636424293</v>
      </c>
      <c r="I261" s="10">
        <v>3.7480708458881455</v>
      </c>
      <c r="J261" s="10">
        <v>3.4818986953485491</v>
      </c>
      <c r="K261" s="10">
        <v>3.3593505255650573</v>
      </c>
      <c r="L261" s="10">
        <v>3.3108439439287105</v>
      </c>
      <c r="M261" s="10">
        <v>3.4136394011835787</v>
      </c>
      <c r="N261" s="10">
        <v>3.1017498290238121</v>
      </c>
      <c r="O261" s="10">
        <v>3.0443935667250264</v>
      </c>
      <c r="P261" s="10">
        <v>2.9435562113063312</v>
      </c>
      <c r="Q261" s="90"/>
      <c r="R261" s="90"/>
      <c r="S261" s="90"/>
      <c r="T261" s="90"/>
      <c r="U261" s="90"/>
    </row>
    <row r="262" spans="1:21" x14ac:dyDescent="0.2">
      <c r="A262" s="8" t="str">
        <f>A2</f>
        <v>ARS Alentejo</v>
      </c>
      <c r="B262" s="411">
        <v>4.9566294919454768</v>
      </c>
      <c r="C262" s="411">
        <v>4.5668617097188529</v>
      </c>
      <c r="D262" s="411">
        <v>4.6037254763085205</v>
      </c>
      <c r="E262" s="411">
        <v>4.3199654402764782</v>
      </c>
      <c r="F262" s="411">
        <v>4.583818393480791</v>
      </c>
      <c r="G262" s="411">
        <v>4.6449900464498999</v>
      </c>
      <c r="H262" s="411">
        <v>4.8826701646990234</v>
      </c>
      <c r="I262" s="411">
        <v>4.4659199062888932</v>
      </c>
      <c r="J262" s="411">
        <v>3.7982376177453658</v>
      </c>
      <c r="K262" s="411">
        <v>3.6563071297989032</v>
      </c>
      <c r="L262" s="411">
        <v>3.8245585482952236</v>
      </c>
      <c r="M262" s="411">
        <v>4.6625766871165641</v>
      </c>
      <c r="N262" s="411">
        <v>4.0417104518632287</v>
      </c>
      <c r="O262" s="411">
        <v>3.3403943294769429</v>
      </c>
      <c r="P262" s="411">
        <v>2.6289845547157413</v>
      </c>
      <c r="Q262" s="90"/>
      <c r="R262" s="90"/>
      <c r="S262" s="90"/>
      <c r="T262" s="90"/>
      <c r="U262" s="90"/>
    </row>
    <row r="263" spans="1:21" x14ac:dyDescent="0.2">
      <c r="A263" s="8" t="str">
        <f>A3</f>
        <v>ULS Norte Alentejano</v>
      </c>
      <c r="B263" s="11">
        <v>3.7048471750540286</v>
      </c>
      <c r="C263" s="11">
        <v>5.394066526820497</v>
      </c>
      <c r="D263" s="11">
        <v>5.3317535545023702</v>
      </c>
      <c r="E263" s="11">
        <v>4.1966426858513186</v>
      </c>
      <c r="F263" s="11">
        <v>3.0921459492888066</v>
      </c>
      <c r="G263" s="11">
        <v>2.9013539651837523</v>
      </c>
      <c r="H263" s="11">
        <v>3.6112934996717003</v>
      </c>
      <c r="I263" s="11">
        <v>4.0093551620447707</v>
      </c>
      <c r="J263" s="11">
        <v>4.9487451396253093</v>
      </c>
      <c r="K263" s="11">
        <v>5.6561085972850673</v>
      </c>
      <c r="L263" s="11">
        <v>5.8846606512357784</v>
      </c>
      <c r="M263" s="11">
        <v>5.4326736515327898</v>
      </c>
      <c r="N263" s="11">
        <v>3.3469691335068799</v>
      </c>
      <c r="O263" s="11">
        <v>2.2463496817671285</v>
      </c>
      <c r="P263" s="11">
        <v>1.9149751053236308</v>
      </c>
      <c r="Q263" s="90"/>
      <c r="R263" s="90"/>
      <c r="S263" s="90"/>
      <c r="T263" s="90"/>
      <c r="U263" s="90"/>
    </row>
    <row r="264" spans="1:21" x14ac:dyDescent="0.2">
      <c r="B264" s="70"/>
      <c r="C264" s="70"/>
      <c r="D264" s="70"/>
      <c r="E264" s="70"/>
      <c r="H264" s="12"/>
      <c r="I264" s="12"/>
      <c r="J264" s="12"/>
      <c r="K264" s="12"/>
      <c r="L264" s="12"/>
      <c r="M264" s="12"/>
      <c r="N264" s="14"/>
      <c r="O264" s="14"/>
      <c r="P264" s="14"/>
      <c r="Q264" s="12"/>
    </row>
    <row r="265" spans="1:21" x14ac:dyDescent="0.2">
      <c r="A265" s="69" t="s">
        <v>355</v>
      </c>
    </row>
    <row r="266" spans="1:21" x14ac:dyDescent="0.2">
      <c r="A266" s="9" t="s">
        <v>8</v>
      </c>
      <c r="B266" s="72" t="s">
        <v>42</v>
      </c>
      <c r="C266" s="72" t="s">
        <v>43</v>
      </c>
      <c r="D266" s="72" t="s">
        <v>44</v>
      </c>
      <c r="E266" s="72" t="s">
        <v>45</v>
      </c>
      <c r="F266" s="72" t="s">
        <v>46</v>
      </c>
      <c r="G266" s="72" t="s">
        <v>20</v>
      </c>
      <c r="H266" s="72" t="s">
        <v>21</v>
      </c>
      <c r="I266" s="72" t="s">
        <v>22</v>
      </c>
      <c r="J266" s="72" t="s">
        <v>47</v>
      </c>
      <c r="K266" s="72" t="s">
        <v>48</v>
      </c>
      <c r="L266" s="72" t="s">
        <v>172</v>
      </c>
      <c r="M266" s="72" t="s">
        <v>129</v>
      </c>
      <c r="N266" s="72" t="s">
        <v>173</v>
      </c>
      <c r="O266" s="329" t="s">
        <v>212</v>
      </c>
      <c r="P266" s="329" t="s">
        <v>297</v>
      </c>
    </row>
    <row r="267" spans="1:21" x14ac:dyDescent="0.2">
      <c r="A267" s="8" t="s">
        <v>16</v>
      </c>
      <c r="B267" s="10">
        <v>3.8759689922480618</v>
      </c>
      <c r="C267" s="10">
        <v>3.695700028213817</v>
      </c>
      <c r="D267" s="10">
        <v>3.4440277221473741</v>
      </c>
      <c r="E267" s="10">
        <v>3.1776121125956172</v>
      </c>
      <c r="F267" s="10">
        <v>3.1433981017656079</v>
      </c>
      <c r="G267" s="10">
        <v>2.9416988934350878</v>
      </c>
      <c r="H267" s="10">
        <v>2.8325669666040354</v>
      </c>
      <c r="I267" s="10">
        <v>2.4252223120452712</v>
      </c>
      <c r="J267" s="10">
        <v>2.2483863178023902</v>
      </c>
      <c r="K267" s="10">
        <v>2.1029267674916183</v>
      </c>
      <c r="L267" s="10">
        <v>2.0798457870440825</v>
      </c>
      <c r="M267" s="10">
        <v>2.177013220532817</v>
      </c>
      <c r="N267" s="10">
        <v>2.0413520589677874</v>
      </c>
      <c r="O267" s="10">
        <v>2.1264681490512407</v>
      </c>
      <c r="P267" s="10">
        <v>2.050238157128788</v>
      </c>
      <c r="Q267" s="90"/>
      <c r="R267" s="90"/>
      <c r="S267" s="90"/>
      <c r="T267" s="90"/>
      <c r="U267" s="90"/>
    </row>
    <row r="268" spans="1:21" x14ac:dyDescent="0.2">
      <c r="A268" s="8" t="str">
        <f>A2</f>
        <v>ARS Alentejo</v>
      </c>
      <c r="B268" s="411">
        <v>3.2801224579050952</v>
      </c>
      <c r="C268" s="411">
        <v>3.1397174254317113</v>
      </c>
      <c r="D268" s="411">
        <v>2.6205821942063885</v>
      </c>
      <c r="E268" s="411">
        <v>2.5919792641658868</v>
      </c>
      <c r="F268" s="411">
        <v>2.9103608847497093</v>
      </c>
      <c r="G268" s="411">
        <v>3.1703900317039002</v>
      </c>
      <c r="H268" s="411">
        <v>3.570908030899286</v>
      </c>
      <c r="I268" s="411">
        <v>3.221319276667399</v>
      </c>
      <c r="J268" s="411">
        <v>2.9626253418413855</v>
      </c>
      <c r="K268" s="411">
        <v>2.3845481281297194</v>
      </c>
      <c r="L268" s="411">
        <v>2.1970868256164051</v>
      </c>
      <c r="M268" s="411">
        <v>2.6175869120654394</v>
      </c>
      <c r="N268" s="411">
        <v>2.263357853043408</v>
      </c>
      <c r="O268" s="411">
        <v>2.1997718755092066</v>
      </c>
      <c r="P268" s="411">
        <v>2.1360499507065396</v>
      </c>
      <c r="Q268" s="90"/>
      <c r="R268" s="90"/>
      <c r="S268" s="90"/>
      <c r="T268" s="90"/>
      <c r="U268" s="90"/>
    </row>
    <row r="269" spans="1:21" x14ac:dyDescent="0.2">
      <c r="A269" s="8" t="str">
        <f>A3</f>
        <v>ULS Norte Alentejano</v>
      </c>
      <c r="B269" s="11">
        <v>2.7786353812905218</v>
      </c>
      <c r="C269" s="11">
        <v>3.5960443512136648</v>
      </c>
      <c r="D269" s="11">
        <v>3.5545023696682461</v>
      </c>
      <c r="E269" s="11">
        <v>2.9976019184652278</v>
      </c>
      <c r="F269" s="11">
        <v>2.4737167594310452</v>
      </c>
      <c r="G269" s="11">
        <v>2.256608639587363</v>
      </c>
      <c r="H269" s="11">
        <v>2.9546946815495732</v>
      </c>
      <c r="I269" s="11">
        <v>3.0070163715335783</v>
      </c>
      <c r="J269" s="11">
        <v>3.8882997525627432</v>
      </c>
      <c r="K269" s="11">
        <v>3.7707390648567118</v>
      </c>
      <c r="L269" s="11">
        <v>3.9231071008238523</v>
      </c>
      <c r="M269" s="11">
        <v>3.4924330616996508</v>
      </c>
      <c r="N269" s="11">
        <v>2.2313127556712531</v>
      </c>
      <c r="O269" s="11">
        <v>1.4975664545114191</v>
      </c>
      <c r="P269" s="11">
        <v>1.1489850631941785</v>
      </c>
      <c r="Q269" s="90"/>
      <c r="R269" s="90"/>
      <c r="S269" s="90"/>
      <c r="T269" s="90"/>
      <c r="U269" s="90"/>
    </row>
    <row r="270" spans="1:21" x14ac:dyDescent="0.2">
      <c r="B270" s="70"/>
      <c r="C270" s="70"/>
      <c r="D270" s="70"/>
      <c r="E270" s="70"/>
      <c r="H270" s="12"/>
      <c r="I270" s="12"/>
      <c r="J270" s="12"/>
      <c r="K270" s="12"/>
      <c r="L270" s="12"/>
      <c r="M270" s="12"/>
      <c r="N270" s="14"/>
      <c r="O270" s="14"/>
      <c r="P270" s="14"/>
      <c r="Q270" s="12"/>
    </row>
    <row r="271" spans="1:21" x14ac:dyDescent="0.2">
      <c r="A271" s="69" t="s">
        <v>356</v>
      </c>
    </row>
    <row r="272" spans="1:21" x14ac:dyDescent="0.2">
      <c r="A272" s="9" t="s">
        <v>8</v>
      </c>
      <c r="B272" s="72" t="s">
        <v>42</v>
      </c>
      <c r="C272" s="72" t="s">
        <v>43</v>
      </c>
      <c r="D272" s="72" t="s">
        <v>44</v>
      </c>
      <c r="E272" s="72" t="s">
        <v>45</v>
      </c>
      <c r="F272" s="72" t="s">
        <v>46</v>
      </c>
      <c r="G272" s="72" t="s">
        <v>20</v>
      </c>
      <c r="H272" s="72" t="s">
        <v>21</v>
      </c>
      <c r="I272" s="72" t="s">
        <v>22</v>
      </c>
      <c r="J272" s="72" t="s">
        <v>47</v>
      </c>
      <c r="K272" s="72" t="s">
        <v>48</v>
      </c>
      <c r="L272" s="72" t="s">
        <v>172</v>
      </c>
      <c r="M272" s="72" t="s">
        <v>129</v>
      </c>
      <c r="N272" s="72" t="s">
        <v>173</v>
      </c>
      <c r="O272" s="329" t="s">
        <v>212</v>
      </c>
      <c r="P272" s="329" t="s">
        <v>297</v>
      </c>
    </row>
    <row r="273" spans="1:21" x14ac:dyDescent="0.2">
      <c r="A273" s="8" t="s">
        <v>16</v>
      </c>
      <c r="B273" s="10">
        <v>2.843850213367674</v>
      </c>
      <c r="C273" s="10">
        <v>2.6787624365576663</v>
      </c>
      <c r="D273" s="10">
        <v>2.5792278095376813</v>
      </c>
      <c r="E273" s="10">
        <v>2.3573871886942626</v>
      </c>
      <c r="F273" s="10">
        <v>2.3476397074292126</v>
      </c>
      <c r="G273" s="10">
        <v>2.2093903765312257</v>
      </c>
      <c r="H273" s="10">
        <v>2.0835103687687462</v>
      </c>
      <c r="I273" s="10">
        <v>1.7510168998693127</v>
      </c>
      <c r="J273" s="10">
        <v>1.5859444854164899</v>
      </c>
      <c r="K273" s="10">
        <v>1.5530330802711474</v>
      </c>
      <c r="L273" s="10">
        <v>1.5286021069006916</v>
      </c>
      <c r="M273" s="10">
        <v>1.5466438861063843</v>
      </c>
      <c r="N273" s="10">
        <v>1.3988960810185345</v>
      </c>
      <c r="O273" s="10">
        <v>1.3999248647920668</v>
      </c>
      <c r="P273" s="10">
        <v>1.3619439186641233</v>
      </c>
      <c r="Q273" s="90"/>
      <c r="R273" s="90"/>
      <c r="S273" s="90"/>
      <c r="T273" s="90"/>
      <c r="U273" s="90"/>
    </row>
    <row r="274" spans="1:21" x14ac:dyDescent="0.2">
      <c r="A274" s="8" t="str">
        <f>A2</f>
        <v>ARS Alentejo</v>
      </c>
      <c r="B274" s="411">
        <v>1.8222902543917197</v>
      </c>
      <c r="C274" s="411">
        <v>1.7839303553589267</v>
      </c>
      <c r="D274" s="411">
        <v>1.8414901905234082</v>
      </c>
      <c r="E274" s="411">
        <v>1.8719850241198071</v>
      </c>
      <c r="F274" s="411">
        <v>2.037252619324796</v>
      </c>
      <c r="G274" s="411">
        <v>2.2856300228563002</v>
      </c>
      <c r="H274" s="411">
        <v>2.6963999416994606</v>
      </c>
      <c r="I274" s="411">
        <v>2.6356248627278718</v>
      </c>
      <c r="J274" s="411">
        <v>2.4308720753570343</v>
      </c>
      <c r="K274" s="411">
        <v>1.9076385025037754</v>
      </c>
      <c r="L274" s="411">
        <v>1.8715924810806412</v>
      </c>
      <c r="M274" s="411">
        <v>2.2085889570552149</v>
      </c>
      <c r="N274" s="411">
        <v>1.9400210168943497</v>
      </c>
      <c r="O274" s="411">
        <v>1.7924067133778718</v>
      </c>
      <c r="P274" s="411">
        <v>1.807426881367072</v>
      </c>
      <c r="Q274" s="90"/>
      <c r="R274" s="90"/>
      <c r="S274" s="90"/>
      <c r="T274" s="90"/>
      <c r="U274" s="90"/>
    </row>
    <row r="275" spans="1:21" x14ac:dyDescent="0.2">
      <c r="A275" s="8" t="str">
        <f>A3</f>
        <v>ULS Norte Alentejano</v>
      </c>
      <c r="B275" s="11">
        <v>1.2349490583513429</v>
      </c>
      <c r="C275" s="11">
        <v>1.4983518130056939</v>
      </c>
      <c r="D275" s="11">
        <v>2.3696682464454977</v>
      </c>
      <c r="E275" s="11">
        <v>2.0983213429256593</v>
      </c>
      <c r="F275" s="11">
        <v>2.1645021645021645</v>
      </c>
      <c r="G275" s="11">
        <v>1.9342359767891684</v>
      </c>
      <c r="H275" s="11">
        <v>1.969796454366382</v>
      </c>
      <c r="I275" s="11">
        <v>2.3387905111927831</v>
      </c>
      <c r="J275" s="11">
        <v>2.4743725698126546</v>
      </c>
      <c r="K275" s="11">
        <v>3.0165912518853695</v>
      </c>
      <c r="L275" s="11">
        <v>3.1384856806590817</v>
      </c>
      <c r="M275" s="11">
        <v>3.1043849437330229</v>
      </c>
      <c r="N275" s="11">
        <v>1.859427296392711</v>
      </c>
      <c r="O275" s="11">
        <v>1.1231748408835642</v>
      </c>
      <c r="P275" s="11">
        <v>1.1489850631941785</v>
      </c>
      <c r="Q275" s="90"/>
      <c r="R275" s="90"/>
      <c r="S275" s="90"/>
      <c r="T275" s="90"/>
      <c r="U275" s="90"/>
    </row>
    <row r="276" spans="1:21" x14ac:dyDescent="0.2">
      <c r="B276" s="70"/>
      <c r="C276" s="70"/>
      <c r="D276" s="70"/>
      <c r="E276" s="70"/>
      <c r="H276" s="12"/>
      <c r="I276" s="12"/>
      <c r="J276" s="12"/>
      <c r="K276" s="12"/>
      <c r="L276" s="12"/>
      <c r="M276" s="12"/>
      <c r="N276" s="14"/>
      <c r="O276" s="14"/>
      <c r="P276" s="14"/>
      <c r="Q276" s="12"/>
    </row>
    <row r="277" spans="1:21" x14ac:dyDescent="0.2">
      <c r="A277" s="69" t="s">
        <v>357</v>
      </c>
    </row>
    <row r="278" spans="1:21" x14ac:dyDescent="0.2">
      <c r="A278" s="9" t="s">
        <v>8</v>
      </c>
      <c r="B278" s="72" t="s">
        <v>42</v>
      </c>
      <c r="C278" s="72" t="s">
        <v>43</v>
      </c>
      <c r="D278" s="72" t="s">
        <v>44</v>
      </c>
      <c r="E278" s="72" t="s">
        <v>45</v>
      </c>
      <c r="F278" s="72" t="s">
        <v>46</v>
      </c>
      <c r="G278" s="72" t="s">
        <v>20</v>
      </c>
      <c r="H278" s="72" t="s">
        <v>21</v>
      </c>
      <c r="I278" s="72" t="s">
        <v>22</v>
      </c>
      <c r="J278" s="72" t="s">
        <v>47</v>
      </c>
      <c r="K278" s="72" t="s">
        <v>48</v>
      </c>
      <c r="L278" s="72" t="s">
        <v>172</v>
      </c>
      <c r="M278" s="72" t="s">
        <v>129</v>
      </c>
      <c r="N278" s="72" t="s">
        <v>173</v>
      </c>
      <c r="O278" s="329" t="s">
        <v>212</v>
      </c>
      <c r="P278" s="329" t="s">
        <v>297</v>
      </c>
    </row>
    <row r="279" spans="1:21" x14ac:dyDescent="0.2">
      <c r="A279" s="8" t="s">
        <v>16</v>
      </c>
      <c r="B279" s="10">
        <v>2.3451506199025327</v>
      </c>
      <c r="C279" s="10">
        <v>2.1330886068885122</v>
      </c>
      <c r="D279" s="10">
        <v>2.0573134763135856</v>
      </c>
      <c r="E279" s="10">
        <v>1.995880648159962</v>
      </c>
      <c r="F279" s="10">
        <v>1.872014000469528</v>
      </c>
      <c r="G279" s="10">
        <v>1.6702866598317871</v>
      </c>
      <c r="H279" s="10">
        <v>1.4288726698202578</v>
      </c>
      <c r="I279" s="10">
        <v>1.322848533842875</v>
      </c>
      <c r="J279" s="10">
        <v>1.2335123775461587</v>
      </c>
      <c r="K279" s="10">
        <v>1.2564237580734392</v>
      </c>
      <c r="L279" s="10">
        <v>1.2309981568846278</v>
      </c>
      <c r="M279" s="10">
        <v>1.2366261806507617</v>
      </c>
      <c r="N279" s="10">
        <v>1.0603977700560248</v>
      </c>
      <c r="O279" s="10">
        <v>0.91792541767378566</v>
      </c>
      <c r="P279" s="10">
        <v>0.8933180541775434</v>
      </c>
      <c r="Q279" s="90"/>
      <c r="R279" s="90"/>
      <c r="S279" s="90"/>
      <c r="T279" s="90"/>
      <c r="U279" s="90"/>
    </row>
    <row r="280" spans="1:21" x14ac:dyDescent="0.2">
      <c r="A280" s="8" t="str">
        <f>A2</f>
        <v>ARS Alentejo</v>
      </c>
      <c r="B280" s="411">
        <v>1.6765070340403818</v>
      </c>
      <c r="C280" s="411">
        <v>1.4271442842871414</v>
      </c>
      <c r="D280" s="411">
        <v>1.9831432821021318</v>
      </c>
      <c r="E280" s="411">
        <v>1.727986176110591</v>
      </c>
      <c r="F280" s="411">
        <v>1.6734575087310826</v>
      </c>
      <c r="G280" s="411">
        <v>1.4746000147460001</v>
      </c>
      <c r="H280" s="411">
        <v>1.3117621337997378</v>
      </c>
      <c r="I280" s="411">
        <v>1.2446006296214949</v>
      </c>
      <c r="J280" s="411">
        <v>0.83561227590398057</v>
      </c>
      <c r="K280" s="411">
        <v>1.2717590016691835</v>
      </c>
      <c r="L280" s="411">
        <v>1.6274717226788185</v>
      </c>
      <c r="M280" s="411">
        <v>2.0449897750511248</v>
      </c>
      <c r="N280" s="411">
        <v>1.7783525988198206</v>
      </c>
      <c r="O280" s="411">
        <v>1.1406224539677368</v>
      </c>
      <c r="P280" s="411">
        <v>0.49293460400920147</v>
      </c>
      <c r="Q280" s="90"/>
      <c r="R280" s="90"/>
      <c r="S280" s="90"/>
      <c r="T280" s="90"/>
      <c r="U280" s="90"/>
    </row>
    <row r="281" spans="1:21" x14ac:dyDescent="0.2">
      <c r="A281" s="8" t="str">
        <f>A3</f>
        <v>ULS Norte Alentejano</v>
      </c>
      <c r="B281" s="11">
        <v>0.92621179376350715</v>
      </c>
      <c r="C281" s="11">
        <v>1.7980221756068324</v>
      </c>
      <c r="D281" s="11">
        <v>1.777251184834123</v>
      </c>
      <c r="E281" s="11">
        <v>1.199040767386091</v>
      </c>
      <c r="F281" s="11">
        <v>0.6184291898577613</v>
      </c>
      <c r="G281" s="11">
        <v>0.64474532559638942</v>
      </c>
      <c r="H281" s="11">
        <v>0.65659881812212728</v>
      </c>
      <c r="I281" s="11">
        <v>1.0023387905111927</v>
      </c>
      <c r="J281" s="11">
        <v>1.0604453870625663</v>
      </c>
      <c r="K281" s="11">
        <v>1.8853695324283559</v>
      </c>
      <c r="L281" s="11">
        <v>1.9615535504119261</v>
      </c>
      <c r="M281" s="11">
        <v>1.9402405898331394</v>
      </c>
      <c r="N281" s="11">
        <v>1.1156563778356265</v>
      </c>
      <c r="O281" s="11">
        <v>0.74878322725570956</v>
      </c>
      <c r="P281" s="11">
        <v>0.76599004212945232</v>
      </c>
      <c r="Q281" s="90"/>
      <c r="R281" s="90"/>
      <c r="S281" s="90"/>
      <c r="T281" s="90"/>
      <c r="U281" s="90"/>
    </row>
    <row r="282" spans="1:21" x14ac:dyDescent="0.2">
      <c r="B282" s="70"/>
      <c r="C282" s="70"/>
      <c r="D282" s="70"/>
      <c r="E282" s="70"/>
      <c r="H282" s="12"/>
      <c r="I282" s="12"/>
      <c r="J282" s="12"/>
      <c r="K282" s="12"/>
      <c r="L282" s="12"/>
      <c r="M282" s="12"/>
      <c r="N282" s="14"/>
      <c r="O282" s="14"/>
      <c r="P282" s="14"/>
      <c r="Q282" s="12"/>
    </row>
    <row r="283" spans="1:21" x14ac:dyDescent="0.2">
      <c r="A283" s="69" t="s">
        <v>358</v>
      </c>
    </row>
    <row r="284" spans="1:21" x14ac:dyDescent="0.2">
      <c r="A284" s="9" t="s">
        <v>8</v>
      </c>
      <c r="B284" s="72" t="s">
        <v>42</v>
      </c>
      <c r="C284" s="72" t="s">
        <v>43</v>
      </c>
      <c r="D284" s="72" t="s">
        <v>44</v>
      </c>
      <c r="E284" s="72" t="s">
        <v>45</v>
      </c>
      <c r="F284" s="72" t="s">
        <v>46</v>
      </c>
      <c r="G284" s="72" t="s">
        <v>20</v>
      </c>
      <c r="H284" s="72" t="s">
        <v>21</v>
      </c>
      <c r="I284" s="72" t="s">
        <v>22</v>
      </c>
      <c r="J284" s="72" t="s">
        <v>47</v>
      </c>
      <c r="K284" s="72" t="s">
        <v>48</v>
      </c>
      <c r="L284" s="72" t="s">
        <v>172</v>
      </c>
      <c r="M284" s="72" t="s">
        <v>129</v>
      </c>
      <c r="N284" s="72" t="s">
        <v>173</v>
      </c>
      <c r="O284" s="329" t="s">
        <v>212</v>
      </c>
      <c r="P284" s="329" t="s">
        <v>297</v>
      </c>
    </row>
    <row r="285" spans="1:21" x14ac:dyDescent="0.2">
      <c r="A285" s="8" t="s">
        <v>16</v>
      </c>
      <c r="B285" s="10">
        <v>4.2022749488466529</v>
      </c>
      <c r="C285" s="10">
        <v>3.8513329874237145</v>
      </c>
      <c r="D285" s="10">
        <v>3.7364869767104403</v>
      </c>
      <c r="E285" s="10">
        <v>3.5537850535186712</v>
      </c>
      <c r="F285" s="10">
        <v>3.4636874903153472</v>
      </c>
      <c r="G285" s="10">
        <v>3.2087122906416181</v>
      </c>
      <c r="H285" s="10">
        <v>2.9685043570489427</v>
      </c>
      <c r="I285" s="10">
        <v>2.7594821350616741</v>
      </c>
      <c r="J285" s="10">
        <v>2.7855697075802643</v>
      </c>
      <c r="K285" s="10">
        <v>2.8446665824787152</v>
      </c>
      <c r="L285" s="10">
        <v>2.7688219185473972</v>
      </c>
      <c r="M285" s="10">
        <v>2.6967511877728958</v>
      </c>
      <c r="N285" s="10">
        <v>2.5735458776756093</v>
      </c>
      <c r="O285" s="10">
        <v>2.5029519277679184</v>
      </c>
      <c r="P285" s="10">
        <v>2.4250924018641071</v>
      </c>
      <c r="Q285" s="90"/>
      <c r="R285" s="90"/>
      <c r="S285" s="90"/>
      <c r="T285" s="90"/>
      <c r="U285" s="90"/>
    </row>
    <row r="286" spans="1:21" x14ac:dyDescent="0.2">
      <c r="A286" s="8" t="str">
        <f>A2</f>
        <v>ARS Alentejo</v>
      </c>
      <c r="B286" s="411">
        <v>3.7037037037037037</v>
      </c>
      <c r="C286" s="411">
        <v>4.4753853804077579</v>
      </c>
      <c r="D286" s="411">
        <v>4.9333991119881597</v>
      </c>
      <c r="E286" s="411">
        <v>5.8693006942953261</v>
      </c>
      <c r="F286" s="411">
        <v>5.4992764109985526</v>
      </c>
      <c r="G286" s="411">
        <v>4.6965583033683131</v>
      </c>
      <c r="H286" s="411">
        <v>3.992160847789795</v>
      </c>
      <c r="I286" s="411">
        <v>3.7925753045000365</v>
      </c>
      <c r="J286" s="411">
        <v>3.5576413594731662</v>
      </c>
      <c r="K286" s="411">
        <v>4.3526432415321299</v>
      </c>
      <c r="L286" s="411">
        <v>3.6484514350575648</v>
      </c>
      <c r="M286" s="411">
        <v>3.8298565840938723</v>
      </c>
      <c r="N286" s="411">
        <v>3.4638311583695827</v>
      </c>
      <c r="O286" s="411">
        <v>3.24833522819555</v>
      </c>
      <c r="P286" s="411">
        <v>3.8461538461538463</v>
      </c>
      <c r="Q286" s="90"/>
      <c r="R286" s="90"/>
      <c r="S286" s="90"/>
      <c r="T286" s="90"/>
      <c r="U286" s="90"/>
    </row>
    <row r="287" spans="1:21" x14ac:dyDescent="0.2">
      <c r="A287" s="8" t="str">
        <f>A3</f>
        <v>ULS Norte Alentejano</v>
      </c>
      <c r="B287" s="11">
        <v>5.2211302211302213</v>
      </c>
      <c r="C287" s="11">
        <v>6.5495683239059241</v>
      </c>
      <c r="D287" s="11">
        <v>6.474396703943496</v>
      </c>
      <c r="E287" s="11">
        <v>7.1428571428571423</v>
      </c>
      <c r="F287" s="11">
        <v>5.8407623731939751</v>
      </c>
      <c r="G287" s="11">
        <v>4.173354735152488</v>
      </c>
      <c r="H287" s="11">
        <v>3.2722513089005236</v>
      </c>
      <c r="I287" s="11">
        <v>2.3333333333333335</v>
      </c>
      <c r="J287" s="11">
        <v>1.4119308153900458</v>
      </c>
      <c r="K287" s="11">
        <v>3.0075187969924815</v>
      </c>
      <c r="L287" s="11">
        <v>4.6856696602889496</v>
      </c>
      <c r="M287" s="11">
        <v>5.7870370370370363</v>
      </c>
      <c r="N287" s="11">
        <v>5.1794302626711062</v>
      </c>
      <c r="O287" s="11">
        <v>2.9861888764464353</v>
      </c>
      <c r="P287" s="11">
        <v>3.8138825324180012</v>
      </c>
      <c r="Q287" s="90"/>
      <c r="R287" s="90"/>
      <c r="S287" s="90"/>
      <c r="T287" s="90"/>
      <c r="U287" s="90"/>
    </row>
    <row r="288" spans="1:21" x14ac:dyDescent="0.2">
      <c r="B288" s="70"/>
      <c r="C288" s="70"/>
      <c r="D288" s="70"/>
      <c r="E288" s="70"/>
      <c r="H288" s="12"/>
      <c r="I288" s="12"/>
      <c r="J288" s="12"/>
      <c r="K288" s="12"/>
      <c r="L288" s="12"/>
      <c r="M288" s="12"/>
      <c r="N288" s="14"/>
      <c r="O288" s="14"/>
      <c r="P288" s="14"/>
      <c r="Q288" s="12"/>
    </row>
    <row r="289" spans="1:21" x14ac:dyDescent="0.2">
      <c r="A289" s="69" t="s">
        <v>359</v>
      </c>
    </row>
    <row r="290" spans="1:21" x14ac:dyDescent="0.2">
      <c r="A290" s="9" t="s">
        <v>8</v>
      </c>
      <c r="B290" s="72" t="s">
        <v>42</v>
      </c>
      <c r="C290" s="72" t="s">
        <v>43</v>
      </c>
      <c r="D290" s="72" t="s">
        <v>44</v>
      </c>
      <c r="E290" s="72" t="s">
        <v>45</v>
      </c>
      <c r="F290" s="72" t="s">
        <v>46</v>
      </c>
      <c r="G290" s="72" t="s">
        <v>20</v>
      </c>
      <c r="H290" s="72" t="s">
        <v>21</v>
      </c>
      <c r="I290" s="72" t="s">
        <v>22</v>
      </c>
      <c r="J290" s="72" t="s">
        <v>47</v>
      </c>
      <c r="K290" s="72" t="s">
        <v>48</v>
      </c>
      <c r="L290" s="72" t="s">
        <v>172</v>
      </c>
      <c r="M290" s="72" t="s">
        <v>129</v>
      </c>
      <c r="N290" s="72" t="s">
        <v>173</v>
      </c>
      <c r="O290" s="329" t="s">
        <v>212</v>
      </c>
      <c r="P290" s="329" t="s">
        <v>297</v>
      </c>
    </row>
    <row r="291" spans="1:21" x14ac:dyDescent="0.2">
      <c r="A291" s="8" t="s">
        <v>16</v>
      </c>
      <c r="B291" s="10">
        <v>7.0341745217044203</v>
      </c>
      <c r="C291" s="10">
        <v>6.5197786178439951</v>
      </c>
      <c r="D291" s="10">
        <v>6.3060775351278151</v>
      </c>
      <c r="E291" s="10">
        <v>5.9027945948563953</v>
      </c>
      <c r="F291" s="10">
        <v>5.8031957074581699</v>
      </c>
      <c r="G291" s="10">
        <v>5.4110133691168434</v>
      </c>
      <c r="H291" s="10">
        <v>5.0458298162100421</v>
      </c>
      <c r="I291" s="10">
        <v>4.5056671350776067</v>
      </c>
      <c r="J291" s="10">
        <v>4.3670964340802731</v>
      </c>
      <c r="K291" s="10">
        <v>4.3932818014449309</v>
      </c>
      <c r="L291" s="10">
        <v>4.2931915984297637</v>
      </c>
      <c r="M291" s="10">
        <v>4.2392241601423608</v>
      </c>
      <c r="N291" s="10">
        <v>3.968841835451542</v>
      </c>
      <c r="O291" s="10">
        <v>3.8993728479209233</v>
      </c>
      <c r="P291" s="10">
        <v>3.7837423256867164</v>
      </c>
      <c r="Q291" s="90"/>
      <c r="R291" s="90"/>
      <c r="S291" s="90"/>
      <c r="T291" s="90"/>
      <c r="U291" s="90"/>
    </row>
    <row r="292" spans="1:21" x14ac:dyDescent="0.2">
      <c r="A292" s="8" t="str">
        <f>A2</f>
        <v>ARS Alentejo</v>
      </c>
      <c r="B292" s="411">
        <v>5.5192447349310099</v>
      </c>
      <c r="C292" s="411">
        <v>6.2513319599346451</v>
      </c>
      <c r="D292" s="411">
        <v>6.7658044964409054</v>
      </c>
      <c r="E292" s="411">
        <v>7.7302984754133561</v>
      </c>
      <c r="F292" s="411">
        <v>7.5253256150506509</v>
      </c>
      <c r="G292" s="411">
        <v>6.9714537315623391</v>
      </c>
      <c r="H292" s="411">
        <v>6.67779632721202</v>
      </c>
      <c r="I292" s="411">
        <v>6.4182043614616004</v>
      </c>
      <c r="J292" s="411">
        <v>5.9798652637953227</v>
      </c>
      <c r="K292" s="411">
        <v>6.2519784742006959</v>
      </c>
      <c r="L292" s="411">
        <v>5.5132155018647646</v>
      </c>
      <c r="M292" s="411">
        <v>6.0299869621903515</v>
      </c>
      <c r="N292" s="411">
        <v>5.3971322700177211</v>
      </c>
      <c r="O292" s="411">
        <v>5.0349196037031021</v>
      </c>
      <c r="P292" s="411">
        <v>5.6469432850478762</v>
      </c>
      <c r="Q292" s="90"/>
      <c r="R292" s="90"/>
      <c r="S292" s="90"/>
      <c r="T292" s="90"/>
      <c r="U292" s="90"/>
    </row>
    <row r="293" spans="1:21" x14ac:dyDescent="0.2">
      <c r="A293" s="8" t="str">
        <f>A3</f>
        <v>ULS Norte Alentejano</v>
      </c>
      <c r="B293" s="11">
        <v>6.4496314496314495</v>
      </c>
      <c r="C293" s="11">
        <v>8.0381065793390878</v>
      </c>
      <c r="D293" s="11">
        <v>8.8287227781047672</v>
      </c>
      <c r="E293" s="11">
        <v>9.2261904761904763</v>
      </c>
      <c r="F293" s="11">
        <v>7.9926221948970184</v>
      </c>
      <c r="G293" s="11">
        <v>6.0995184590690208</v>
      </c>
      <c r="H293" s="11">
        <v>5.2356020942408383</v>
      </c>
      <c r="I293" s="11">
        <v>4.666666666666667</v>
      </c>
      <c r="J293" s="11">
        <v>3.882809742322626</v>
      </c>
      <c r="K293" s="11">
        <v>6.015037593984963</v>
      </c>
      <c r="L293" s="11">
        <v>7.8094494338149154</v>
      </c>
      <c r="M293" s="11">
        <v>8.8734567901234556</v>
      </c>
      <c r="N293" s="11">
        <v>7.0292267850536438</v>
      </c>
      <c r="O293" s="11">
        <v>4.1060097051138484</v>
      </c>
      <c r="P293" s="11">
        <v>4.9599389545974812</v>
      </c>
      <c r="Q293" s="90"/>
      <c r="R293" s="90"/>
      <c r="S293" s="90"/>
      <c r="T293" s="90"/>
      <c r="U293" s="90"/>
    </row>
    <row r="294" spans="1:21" x14ac:dyDescent="0.2">
      <c r="B294" s="70"/>
      <c r="C294" s="70"/>
      <c r="D294" s="70"/>
      <c r="E294" s="70"/>
      <c r="H294" s="12"/>
      <c r="I294" s="12"/>
      <c r="J294" s="12"/>
      <c r="K294" s="12"/>
      <c r="L294" s="12"/>
      <c r="M294" s="12"/>
      <c r="N294" s="14"/>
      <c r="O294" s="14"/>
      <c r="P294" s="12"/>
      <c r="Q294" s="12"/>
    </row>
    <row r="295" spans="1:21" x14ac:dyDescent="0.2">
      <c r="A295" s="8" t="s">
        <v>360</v>
      </c>
    </row>
    <row r="296" spans="1:21" ht="25.5" x14ac:dyDescent="0.2">
      <c r="B296" s="338" t="s">
        <v>16</v>
      </c>
      <c r="C296" s="338" t="str">
        <f>A2</f>
        <v>ARS Alentejo</v>
      </c>
      <c r="D296" s="338" t="str">
        <f>A3</f>
        <v>ULS Norte Alentejano</v>
      </c>
    </row>
    <row r="297" spans="1:21" x14ac:dyDescent="0.2">
      <c r="A297" s="8" t="s">
        <v>280</v>
      </c>
      <c r="B297" s="10">
        <v>2.417320721808546</v>
      </c>
      <c r="C297" s="411">
        <v>1.8899564902102972</v>
      </c>
      <c r="D297" s="11" t="s">
        <v>734</v>
      </c>
    </row>
    <row r="298" spans="1:21" x14ac:dyDescent="0.2">
      <c r="A298" s="8" t="s">
        <v>23</v>
      </c>
      <c r="B298" s="10">
        <v>23.970617830549408</v>
      </c>
      <c r="C298" s="411">
        <v>21.3424583031182</v>
      </c>
      <c r="D298" s="11" t="s">
        <v>734</v>
      </c>
    </row>
    <row r="299" spans="1:21" x14ac:dyDescent="0.2">
      <c r="A299" s="8" t="s">
        <v>61</v>
      </c>
      <c r="B299" s="10">
        <v>5.2307640705708733</v>
      </c>
      <c r="C299" s="411">
        <v>6.3361131254532275</v>
      </c>
      <c r="D299" s="11" t="s">
        <v>734</v>
      </c>
    </row>
    <row r="300" spans="1:21" x14ac:dyDescent="0.2">
      <c r="A300" s="8" t="s">
        <v>217</v>
      </c>
      <c r="B300" s="10">
        <v>31.549607566914872</v>
      </c>
      <c r="C300" s="411">
        <v>34.159717186366933</v>
      </c>
      <c r="D300" s="11" t="s">
        <v>734</v>
      </c>
    </row>
    <row r="301" spans="1:21" x14ac:dyDescent="0.2">
      <c r="A301" s="8" t="s">
        <v>218</v>
      </c>
      <c r="B301" s="10">
        <v>11.255785872408936</v>
      </c>
      <c r="C301" s="411">
        <v>10.746011602610588</v>
      </c>
      <c r="D301" s="11" t="s">
        <v>734</v>
      </c>
    </row>
    <row r="302" spans="1:21" x14ac:dyDescent="0.2">
      <c r="A302" s="8" t="s">
        <v>219</v>
      </c>
      <c r="B302" s="10">
        <v>4.3865298182062116</v>
      </c>
      <c r="C302" s="411">
        <v>4.1606236403190717</v>
      </c>
      <c r="D302" s="11" t="s">
        <v>734</v>
      </c>
    </row>
    <row r="303" spans="1:21" x14ac:dyDescent="0.2">
      <c r="A303" s="8" t="s">
        <v>56</v>
      </c>
      <c r="B303" s="10">
        <v>9.4945327698396724</v>
      </c>
      <c r="C303" s="411">
        <v>8.3393763596809283</v>
      </c>
      <c r="D303" s="11" t="s">
        <v>734</v>
      </c>
    </row>
    <row r="304" spans="1:21" x14ac:dyDescent="0.2">
      <c r="A304" s="8" t="s">
        <v>54</v>
      </c>
      <c r="B304" s="10">
        <v>4.1051184007513255</v>
      </c>
      <c r="C304" s="411">
        <v>5.1395939086294415</v>
      </c>
      <c r="D304" s="11" t="s">
        <v>734</v>
      </c>
    </row>
    <row r="305" spans="1:8" x14ac:dyDescent="0.2">
      <c r="A305" s="8" t="s">
        <v>55</v>
      </c>
      <c r="B305" s="10">
        <v>7.5897229489501532</v>
      </c>
      <c r="C305" s="411">
        <v>7.8861493836113112</v>
      </c>
      <c r="D305" s="11" t="e">
        <v>#VALUE!</v>
      </c>
    </row>
    <row r="307" spans="1:8" x14ac:dyDescent="0.2">
      <c r="A307" s="339" t="s">
        <v>361</v>
      </c>
    </row>
    <row r="308" spans="1:8" ht="25.5" x14ac:dyDescent="0.2">
      <c r="B308" s="338" t="s">
        <v>16</v>
      </c>
      <c r="C308" s="338" t="str">
        <f>A2</f>
        <v>ARS Alentejo</v>
      </c>
      <c r="D308" s="338" t="str">
        <f>A3</f>
        <v>ULS Norte Alentejano</v>
      </c>
    </row>
    <row r="309" spans="1:8" x14ac:dyDescent="0.2">
      <c r="A309" s="8" t="s">
        <v>280</v>
      </c>
      <c r="B309" s="10">
        <v>3.5590751866011288</v>
      </c>
      <c r="C309" s="411">
        <v>2.1569603451136552</v>
      </c>
      <c r="D309" s="11" t="s">
        <v>734</v>
      </c>
    </row>
    <row r="310" spans="1:8" x14ac:dyDescent="0.2">
      <c r="A310" s="8" t="s">
        <v>23</v>
      </c>
      <c r="B310" s="10">
        <v>37.691405222808825</v>
      </c>
      <c r="C310" s="411">
        <v>33.963829434212712</v>
      </c>
      <c r="D310" s="11" t="s">
        <v>734</v>
      </c>
    </row>
    <row r="311" spans="1:8" x14ac:dyDescent="0.2">
      <c r="A311" s="8" t="s">
        <v>61</v>
      </c>
      <c r="B311" s="10">
        <v>4.1820903371968363</v>
      </c>
      <c r="C311" s="411">
        <v>5.5583208893313429</v>
      </c>
      <c r="D311" s="11" t="s">
        <v>734</v>
      </c>
    </row>
    <row r="312" spans="1:8" x14ac:dyDescent="0.2">
      <c r="A312" s="8" t="s">
        <v>217</v>
      </c>
      <c r="B312" s="10">
        <v>19.387301009365455</v>
      </c>
      <c r="C312" s="411">
        <v>24.605939936950392</v>
      </c>
      <c r="D312" s="11" t="s">
        <v>734</v>
      </c>
    </row>
    <row r="313" spans="1:8" x14ac:dyDescent="0.2">
      <c r="A313" s="8" t="s">
        <v>218</v>
      </c>
      <c r="B313" s="10">
        <v>5.6769221433339396</v>
      </c>
      <c r="C313" s="411">
        <v>5.674464907914385</v>
      </c>
      <c r="D313" s="11" t="s">
        <v>734</v>
      </c>
    </row>
    <row r="314" spans="1:8" x14ac:dyDescent="0.2">
      <c r="A314" s="8" t="s">
        <v>219</v>
      </c>
      <c r="B314" s="10">
        <v>5.9742702833909824</v>
      </c>
      <c r="C314" s="411">
        <v>5.3094408495105361</v>
      </c>
      <c r="D314" s="11" t="s">
        <v>734</v>
      </c>
    </row>
    <row r="315" spans="1:8" x14ac:dyDescent="0.2">
      <c r="A315" s="8" t="s">
        <v>56</v>
      </c>
      <c r="B315" s="10">
        <v>9.3836600117321041</v>
      </c>
      <c r="C315" s="411">
        <v>5.3592168574746974</v>
      </c>
      <c r="D315" s="11" t="s">
        <v>734</v>
      </c>
    </row>
    <row r="316" spans="1:8" x14ac:dyDescent="0.2">
      <c r="A316" s="8" t="s">
        <v>54</v>
      </c>
      <c r="B316" s="10">
        <v>7.7897121589093192</v>
      </c>
      <c r="C316" s="411">
        <v>10.569105691056912</v>
      </c>
      <c r="D316" s="11" t="s">
        <v>734</v>
      </c>
    </row>
    <row r="317" spans="1:8" x14ac:dyDescent="0.2">
      <c r="A317" s="8" t="s">
        <v>55</v>
      </c>
      <c r="B317" s="10">
        <v>6.3555636466614001</v>
      </c>
      <c r="C317" s="411">
        <v>6.8027210884353622</v>
      </c>
      <c r="D317" s="11" t="e">
        <v>#VALUE!</v>
      </c>
    </row>
    <row r="319" spans="1:8" x14ac:dyDescent="0.2">
      <c r="A319" s="8" t="s">
        <v>362</v>
      </c>
    </row>
    <row r="320" spans="1:8" x14ac:dyDescent="0.2">
      <c r="B320" s="8" t="s">
        <v>220</v>
      </c>
      <c r="C320" s="8" t="s">
        <v>57</v>
      </c>
      <c r="D320" s="8" t="s">
        <v>58</v>
      </c>
      <c r="E320" s="8" t="s">
        <v>59</v>
      </c>
      <c r="F320" s="8" t="s">
        <v>60</v>
      </c>
      <c r="H320" s="8" t="s">
        <v>558</v>
      </c>
    </row>
    <row r="321" spans="1:17" x14ac:dyDescent="0.2">
      <c r="A321" s="8" t="str">
        <f>IF(B321="…","","Doenças infeciosas")</f>
        <v/>
      </c>
      <c r="B321" s="11" t="s">
        <v>734</v>
      </c>
      <c r="C321" s="11" t="s">
        <v>734</v>
      </c>
      <c r="D321" s="11" t="s">
        <v>734</v>
      </c>
      <c r="E321" s="11" t="s">
        <v>734</v>
      </c>
      <c r="F321" s="11" t="s">
        <v>734</v>
      </c>
      <c r="H321" s="8">
        <v>1</v>
      </c>
    </row>
    <row r="322" spans="1:17" x14ac:dyDescent="0.2">
      <c r="A322" s="8" t="str">
        <f>IF(B322="…","","Tumores malignos")</f>
        <v/>
      </c>
      <c r="B322" s="11" t="s">
        <v>734</v>
      </c>
      <c r="C322" s="11" t="s">
        <v>734</v>
      </c>
      <c r="D322" s="11" t="s">
        <v>734</v>
      </c>
      <c r="E322" s="11" t="s">
        <v>734</v>
      </c>
      <c r="F322" s="11" t="s">
        <v>734</v>
      </c>
    </row>
    <row r="323" spans="1:17" x14ac:dyDescent="0.2">
      <c r="A323" s="8" t="str">
        <f>IF(B323="…","","Doenças endócrinas")</f>
        <v/>
      </c>
      <c r="B323" s="11" t="s">
        <v>734</v>
      </c>
      <c r="C323" s="11" t="s">
        <v>734</v>
      </c>
      <c r="D323" s="11" t="s">
        <v>734</v>
      </c>
      <c r="E323" s="11" t="s">
        <v>734</v>
      </c>
      <c r="F323" s="11" t="s">
        <v>734</v>
      </c>
    </row>
    <row r="324" spans="1:17" x14ac:dyDescent="0.2">
      <c r="A324" s="8" t="str">
        <f>IF(B324="…","","Doenças aparelho circulatório")</f>
        <v/>
      </c>
      <c r="B324" s="11" t="s">
        <v>734</v>
      </c>
      <c r="C324" s="11" t="s">
        <v>734</v>
      </c>
      <c r="D324" s="11" t="s">
        <v>734</v>
      </c>
      <c r="E324" s="11" t="s">
        <v>734</v>
      </c>
      <c r="F324" s="11" t="s">
        <v>734</v>
      </c>
    </row>
    <row r="325" spans="1:17" x14ac:dyDescent="0.2">
      <c r="A325" s="8" t="str">
        <f>IF(B325="…","","Doenças do aparelho respiratório")</f>
        <v/>
      </c>
      <c r="B325" s="11" t="s">
        <v>734</v>
      </c>
      <c r="C325" s="11" t="s">
        <v>734</v>
      </c>
      <c r="D325" s="11" t="s">
        <v>734</v>
      </c>
      <c r="E325" s="11" t="s">
        <v>734</v>
      </c>
      <c r="F325" s="11" t="s">
        <v>734</v>
      </c>
    </row>
    <row r="326" spans="1:17" x14ac:dyDescent="0.2">
      <c r="A326" s="8" t="str">
        <f>IF(B326="…","","Doenças do aparelho digestivo")</f>
        <v/>
      </c>
      <c r="B326" s="11" t="s">
        <v>734</v>
      </c>
      <c r="C326" s="11" t="s">
        <v>734</v>
      </c>
      <c r="D326" s="11" t="s">
        <v>734</v>
      </c>
      <c r="E326" s="11" t="s">
        <v>734</v>
      </c>
      <c r="F326" s="11" t="s">
        <v>734</v>
      </c>
    </row>
    <row r="327" spans="1:17" x14ac:dyDescent="0.2">
      <c r="A327" s="8" t="str">
        <f>IF(B327="…","","SSA não classificados")</f>
        <v/>
      </c>
      <c r="B327" s="11" t="s">
        <v>734</v>
      </c>
      <c r="C327" s="11" t="s">
        <v>734</v>
      </c>
      <c r="D327" s="11" t="s">
        <v>734</v>
      </c>
      <c r="E327" s="11" t="s">
        <v>734</v>
      </c>
      <c r="F327" s="11" t="s">
        <v>734</v>
      </c>
    </row>
    <row r="328" spans="1:17" x14ac:dyDescent="0.2">
      <c r="A328" s="8" t="str">
        <f>IF(B328="…","","Causas externas")</f>
        <v/>
      </c>
      <c r="B328" s="11" t="s">
        <v>734</v>
      </c>
      <c r="C328" s="11" t="s">
        <v>734</v>
      </c>
      <c r="D328" s="11" t="s">
        <v>734</v>
      </c>
      <c r="E328" s="11" t="s">
        <v>734</v>
      </c>
      <c r="F328" s="11" t="s">
        <v>734</v>
      </c>
    </row>
    <row r="329" spans="1:17" x14ac:dyDescent="0.2">
      <c r="A329" s="8" t="str">
        <f>IF(OR(B321="…",B322="…",B323="…",B324="…",B325="…",B326="…",B327="…",B328="…"),"","Outras causas")</f>
        <v/>
      </c>
      <c r="B329" s="11" t="e">
        <v>#VALUE!</v>
      </c>
      <c r="C329" s="11" t="e">
        <v>#VALUE!</v>
      </c>
      <c r="D329" s="11" t="e">
        <v>#VALUE!</v>
      </c>
      <c r="E329" s="11" t="e">
        <v>#VALUE!</v>
      </c>
      <c r="F329" s="11" t="e">
        <v>#VALUE!</v>
      </c>
    </row>
    <row r="330" spans="1:17" x14ac:dyDescent="0.2">
      <c r="A330" s="8" t="str">
        <f>IF($H$321=0,"","Sem Informação Disponibilizada")</f>
        <v>Sem Informação Disponibilizada</v>
      </c>
      <c r="B330" s="10">
        <f>IF($H$321=0,"",100-SUM(B321:B328))</f>
        <v>100</v>
      </c>
      <c r="C330" s="10">
        <f t="shared" ref="C330:F330" si="32">IF($H$321=0,"",100-SUM(C321:C328))</f>
        <v>100</v>
      </c>
      <c r="D330" s="10">
        <f t="shared" si="32"/>
        <v>100</v>
      </c>
      <c r="E330" s="10">
        <f t="shared" si="32"/>
        <v>100</v>
      </c>
      <c r="F330" s="10">
        <f t="shared" si="32"/>
        <v>100</v>
      </c>
      <c r="H330" s="12"/>
      <c r="I330" s="12"/>
      <c r="J330" s="12"/>
      <c r="K330" s="12"/>
      <c r="L330" s="12"/>
      <c r="M330" s="12"/>
      <c r="N330" s="14"/>
      <c r="O330" s="14"/>
      <c r="P330" s="12"/>
      <c r="Q330" s="12"/>
    </row>
    <row r="331" spans="1:17" x14ac:dyDescent="0.2">
      <c r="A331" s="339" t="s">
        <v>363</v>
      </c>
      <c r="E331" s="70"/>
      <c r="H331" s="12"/>
      <c r="I331" s="12"/>
      <c r="J331" s="12"/>
      <c r="K331" s="12"/>
      <c r="L331" s="12"/>
      <c r="M331" s="12"/>
      <c r="N331" s="14"/>
      <c r="O331" s="14"/>
      <c r="P331" s="12"/>
      <c r="Q331" s="12"/>
    </row>
    <row r="332" spans="1:17" ht="15" customHeight="1" x14ac:dyDescent="0.25">
      <c r="B332" s="986" t="s">
        <v>16</v>
      </c>
      <c r="C332" s="987"/>
      <c r="D332" s="987"/>
      <c r="E332" s="986" t="str">
        <f>A2</f>
        <v>ARS Alentejo</v>
      </c>
      <c r="F332" s="987"/>
      <c r="G332" s="987"/>
      <c r="H332" s="986" t="str">
        <f>A3</f>
        <v>ULS Norte Alentejano</v>
      </c>
      <c r="I332" s="987"/>
      <c r="J332" s="987"/>
      <c r="K332" s="12"/>
      <c r="L332" s="986" t="str">
        <f>A2</f>
        <v>ARS Alentejo</v>
      </c>
      <c r="M332" s="986"/>
      <c r="N332" s="986"/>
      <c r="O332" s="986" t="str">
        <f>A3</f>
        <v>ULS Norte Alentejano</v>
      </c>
      <c r="P332" s="986"/>
      <c r="Q332" s="986"/>
    </row>
    <row r="333" spans="1:17" x14ac:dyDescent="0.2">
      <c r="B333" s="8" t="s">
        <v>13</v>
      </c>
      <c r="C333" s="8" t="s">
        <v>14</v>
      </c>
      <c r="D333" s="8" t="s">
        <v>15</v>
      </c>
      <c r="E333" s="8" t="s">
        <v>13</v>
      </c>
      <c r="F333" s="8" t="s">
        <v>14</v>
      </c>
      <c r="G333" s="8" t="s">
        <v>15</v>
      </c>
      <c r="H333" s="8" t="s">
        <v>13</v>
      </c>
      <c r="I333" s="8" t="s">
        <v>14</v>
      </c>
      <c r="J333" s="8" t="s">
        <v>15</v>
      </c>
      <c r="K333" s="12"/>
      <c r="L333" s="8" t="s">
        <v>13</v>
      </c>
      <c r="M333" s="8" t="s">
        <v>14</v>
      </c>
      <c r="N333" s="8" t="s">
        <v>15</v>
      </c>
      <c r="O333" s="8" t="s">
        <v>13</v>
      </c>
      <c r="P333" s="8" t="s">
        <v>14</v>
      </c>
      <c r="Q333" s="8" t="s">
        <v>15</v>
      </c>
    </row>
    <row r="334" spans="1:17" x14ac:dyDescent="0.2">
      <c r="A334" s="8" t="s">
        <v>24</v>
      </c>
      <c r="B334" s="10">
        <v>284.10385677020207</v>
      </c>
      <c r="C334" s="10">
        <v>402.92245073411522</v>
      </c>
      <c r="D334" s="259">
        <v>179.73583153521088</v>
      </c>
      <c r="E334" s="411">
        <v>313.89809053160957</v>
      </c>
      <c r="F334" s="411">
        <v>439.19597707833356</v>
      </c>
      <c r="G334" s="411">
        <v>200.68835285439687</v>
      </c>
      <c r="H334" s="341">
        <v>312.90928479114496</v>
      </c>
      <c r="I334" s="11">
        <v>436.34570778472687</v>
      </c>
      <c r="J334" s="341">
        <v>202.23630483500943</v>
      </c>
      <c r="K334" s="12"/>
      <c r="L334" s="483">
        <v>-2</v>
      </c>
      <c r="M334" s="483">
        <v>-2</v>
      </c>
      <c r="N334" s="483">
        <v>-2</v>
      </c>
      <c r="O334" s="343">
        <v>1</v>
      </c>
      <c r="P334" s="343">
        <v>1</v>
      </c>
      <c r="Q334" s="89">
        <v>-1</v>
      </c>
    </row>
    <row r="335" spans="1:17" x14ac:dyDescent="0.2">
      <c r="A335" s="8" t="s">
        <v>365</v>
      </c>
      <c r="B335" s="10">
        <v>27.702251029466936</v>
      </c>
      <c r="C335" s="10">
        <v>42.407015892561851</v>
      </c>
      <c r="D335" s="259">
        <v>14.450190034124276</v>
      </c>
      <c r="E335" s="411">
        <v>16.878978611826408</v>
      </c>
      <c r="F335" s="411">
        <v>24.608369891852394</v>
      </c>
      <c r="G335" s="411">
        <v>9.837476492310012</v>
      </c>
      <c r="H335" s="341" t="s">
        <v>734</v>
      </c>
      <c r="I335" s="11" t="s">
        <v>734</v>
      </c>
      <c r="J335" s="341" t="s">
        <v>734</v>
      </c>
      <c r="K335" s="12"/>
      <c r="L335" s="483">
        <v>2</v>
      </c>
      <c r="M335" s="483">
        <v>2</v>
      </c>
      <c r="N335" s="483">
        <v>2</v>
      </c>
      <c r="O335" s="343" t="s">
        <v>734</v>
      </c>
      <c r="P335" s="343" t="s">
        <v>734</v>
      </c>
      <c r="Q335" s="89" t="s">
        <v>734</v>
      </c>
    </row>
    <row r="336" spans="1:17" x14ac:dyDescent="0.2">
      <c r="A336" s="8" t="s">
        <v>366</v>
      </c>
      <c r="B336" s="10">
        <v>10.717605797846375</v>
      </c>
      <c r="C336" s="10">
        <v>16.173674518421201</v>
      </c>
      <c r="D336" s="259">
        <v>5.7113909508814302</v>
      </c>
      <c r="E336" s="411">
        <v>7.102028121596673</v>
      </c>
      <c r="F336" s="411">
        <v>9.9855331833843799</v>
      </c>
      <c r="G336" s="411">
        <v>4.3227946320156887</v>
      </c>
      <c r="H336" s="341" t="s">
        <v>734</v>
      </c>
      <c r="I336" s="11" t="s">
        <v>734</v>
      </c>
      <c r="J336" s="341" t="s">
        <v>734</v>
      </c>
      <c r="K336" s="12"/>
      <c r="L336" s="483">
        <v>2</v>
      </c>
      <c r="M336" s="483">
        <v>2</v>
      </c>
      <c r="N336" s="483">
        <v>1</v>
      </c>
      <c r="O336" s="343" t="s">
        <v>734</v>
      </c>
      <c r="P336" s="343" t="s">
        <v>734</v>
      </c>
      <c r="Q336" s="89" t="s">
        <v>734</v>
      </c>
    </row>
    <row r="337" spans="1:17" x14ac:dyDescent="0.2">
      <c r="A337" s="8" t="s">
        <v>29</v>
      </c>
      <c r="B337" s="10">
        <v>0.83980520589189278</v>
      </c>
      <c r="C337" s="10">
        <v>1.4090765869753989</v>
      </c>
      <c r="D337" s="259">
        <v>0.33343658582249519</v>
      </c>
      <c r="E337" s="411">
        <v>0.86068093429181347</v>
      </c>
      <c r="F337" s="411">
        <v>1.4359956298616152</v>
      </c>
      <c r="G337" s="411">
        <v>0.32289638878454208</v>
      </c>
      <c r="H337" s="341">
        <v>0.99258386030238566</v>
      </c>
      <c r="I337" s="11">
        <v>2.065329031937722</v>
      </c>
      <c r="J337" s="341">
        <v>0</v>
      </c>
      <c r="K337" s="12"/>
      <c r="L337" s="483">
        <v>-1</v>
      </c>
      <c r="M337" s="483">
        <v>-1</v>
      </c>
      <c r="N337" s="483">
        <v>1</v>
      </c>
      <c r="O337" s="343">
        <v>-1</v>
      </c>
      <c r="P337" s="343">
        <v>-1</v>
      </c>
      <c r="Q337" s="89">
        <v>1</v>
      </c>
    </row>
    <row r="338" spans="1:17" x14ac:dyDescent="0.2">
      <c r="A338" s="8" t="s">
        <v>69</v>
      </c>
      <c r="B338" s="10">
        <v>5.657681956941552</v>
      </c>
      <c r="C338" s="10">
        <v>9.0995156659545007</v>
      </c>
      <c r="D338" s="259">
        <v>2.4406525475545893</v>
      </c>
      <c r="E338" s="411">
        <v>2.733913401263413</v>
      </c>
      <c r="F338" s="411">
        <v>4.5144754901784685</v>
      </c>
      <c r="G338" s="411">
        <v>0.94752238911847886</v>
      </c>
      <c r="H338" s="341">
        <v>3.474636102280181</v>
      </c>
      <c r="I338" s="11">
        <v>5.8032238889671266</v>
      </c>
      <c r="J338" s="341">
        <v>1.2256336676707031</v>
      </c>
      <c r="K338" s="12"/>
      <c r="L338" s="483">
        <v>2</v>
      </c>
      <c r="M338" s="483">
        <v>2</v>
      </c>
      <c r="N338" s="483">
        <v>2</v>
      </c>
      <c r="O338" s="343">
        <v>-1</v>
      </c>
      <c r="P338" s="343">
        <v>-1</v>
      </c>
      <c r="Q338" s="89">
        <v>-1</v>
      </c>
    </row>
    <row r="339" spans="1:17" x14ac:dyDescent="0.2">
      <c r="A339" s="8" t="s">
        <v>23</v>
      </c>
      <c r="B339" s="10">
        <v>106.06309147885354</v>
      </c>
      <c r="C339" s="10">
        <v>143.6190932064882</v>
      </c>
      <c r="D339" s="259">
        <v>73.798406535861346</v>
      </c>
      <c r="E339" s="411">
        <v>105.82491754454962</v>
      </c>
      <c r="F339" s="411">
        <v>142.64696320889598</v>
      </c>
      <c r="G339" s="411">
        <v>73.990070458862846</v>
      </c>
      <c r="H339" s="341" t="s">
        <v>734</v>
      </c>
      <c r="I339" s="11" t="s">
        <v>734</v>
      </c>
      <c r="J339" s="341" t="s">
        <v>734</v>
      </c>
      <c r="K339" s="12"/>
      <c r="L339" s="483">
        <v>1</v>
      </c>
      <c r="M339" s="483">
        <v>1</v>
      </c>
      <c r="N339" s="483">
        <v>-1</v>
      </c>
      <c r="O339" s="343" t="s">
        <v>734</v>
      </c>
      <c r="P339" s="343" t="s">
        <v>734</v>
      </c>
      <c r="Q339" s="89" t="s">
        <v>734</v>
      </c>
    </row>
    <row r="340" spans="1:17" x14ac:dyDescent="0.2">
      <c r="A340" s="8" t="s">
        <v>367</v>
      </c>
      <c r="B340" s="10">
        <v>4.6729678815660165</v>
      </c>
      <c r="C340" s="10">
        <v>8.8120863420453279</v>
      </c>
      <c r="D340" s="259">
        <v>0.97118566540071494</v>
      </c>
      <c r="E340" s="411">
        <v>5.0549016928754185</v>
      </c>
      <c r="F340" s="411">
        <v>8.9077366732444663</v>
      </c>
      <c r="G340" s="411">
        <v>1.5736250320240712</v>
      </c>
      <c r="H340" s="341">
        <v>5.9075282585620759</v>
      </c>
      <c r="I340" s="11">
        <v>10.505983214565724</v>
      </c>
      <c r="J340" s="341">
        <v>1.8054685805507376</v>
      </c>
      <c r="K340" s="12"/>
      <c r="L340" s="483">
        <v>-1</v>
      </c>
      <c r="M340" s="483">
        <v>-1</v>
      </c>
      <c r="N340" s="483">
        <v>-1</v>
      </c>
      <c r="O340" s="343">
        <v>-1</v>
      </c>
      <c r="P340" s="343">
        <v>-1</v>
      </c>
      <c r="Q340" s="89">
        <v>-1</v>
      </c>
    </row>
    <row r="341" spans="1:17" x14ac:dyDescent="0.2">
      <c r="A341" s="8" t="s">
        <v>368</v>
      </c>
      <c r="B341" s="10">
        <v>37.856796207627291</v>
      </c>
      <c r="C341" s="10">
        <v>55.354491121002496</v>
      </c>
      <c r="D341" s="259">
        <v>22.742459571749947</v>
      </c>
      <c r="E341" s="411">
        <v>37.140608072666183</v>
      </c>
      <c r="F341" s="411">
        <v>54.994374596141903</v>
      </c>
      <c r="G341" s="411">
        <v>21.4731488278683</v>
      </c>
      <c r="H341" s="341" t="s">
        <v>734</v>
      </c>
      <c r="I341" s="11" t="s">
        <v>734</v>
      </c>
      <c r="J341" s="341" t="s">
        <v>734</v>
      </c>
      <c r="K341" s="12"/>
      <c r="L341" s="483">
        <v>1</v>
      </c>
      <c r="M341" s="483">
        <v>1</v>
      </c>
      <c r="N341" s="483">
        <v>1</v>
      </c>
      <c r="O341" s="343" t="s">
        <v>734</v>
      </c>
      <c r="P341" s="343" t="s">
        <v>734</v>
      </c>
      <c r="Q341" s="89" t="s">
        <v>734</v>
      </c>
    </row>
    <row r="342" spans="1:17" x14ac:dyDescent="0.2">
      <c r="A342" s="8" t="s">
        <v>185</v>
      </c>
      <c r="B342" s="10">
        <v>3.2532612269924215</v>
      </c>
      <c r="C342" s="10">
        <v>6.3729445564508751</v>
      </c>
      <c r="D342" s="259">
        <v>0.48341407161825539</v>
      </c>
      <c r="E342" s="411">
        <v>2.0589617432034513</v>
      </c>
      <c r="F342" s="411">
        <v>4.1131058945932581</v>
      </c>
      <c r="G342" s="411">
        <v>0.11628988743138897</v>
      </c>
      <c r="H342" s="341">
        <v>1.2836675836187323</v>
      </c>
      <c r="I342" s="11">
        <v>2.7466875613639585</v>
      </c>
      <c r="J342" s="341">
        <v>0</v>
      </c>
      <c r="K342" s="12"/>
      <c r="L342" s="483">
        <v>2</v>
      </c>
      <c r="M342" s="483">
        <v>2</v>
      </c>
      <c r="N342" s="483">
        <v>1</v>
      </c>
      <c r="O342" s="343">
        <v>1</v>
      </c>
      <c r="P342" s="343">
        <v>1</v>
      </c>
      <c r="Q342" s="89">
        <v>1</v>
      </c>
    </row>
    <row r="343" spans="1:17" x14ac:dyDescent="0.2">
      <c r="A343" s="8" t="s">
        <v>186</v>
      </c>
      <c r="B343" s="10">
        <v>9.7548446497461825</v>
      </c>
      <c r="C343" s="10">
        <v>14.000953119314378</v>
      </c>
      <c r="D343" s="259">
        <v>6.0981394210288338</v>
      </c>
      <c r="E343" s="411">
        <v>8.2453779343950959</v>
      </c>
      <c r="F343" s="411">
        <v>11.859662725569383</v>
      </c>
      <c r="G343" s="411">
        <v>5.0899060050019864</v>
      </c>
      <c r="H343" s="341" t="s">
        <v>734</v>
      </c>
      <c r="I343" s="11" t="s">
        <v>734</v>
      </c>
      <c r="J343" s="341" t="s">
        <v>734</v>
      </c>
      <c r="K343" s="12"/>
      <c r="L343" s="483">
        <v>2</v>
      </c>
      <c r="M343" s="483">
        <v>1</v>
      </c>
      <c r="N343" s="483">
        <v>1</v>
      </c>
      <c r="O343" s="343" t="s">
        <v>734</v>
      </c>
      <c r="P343" s="343" t="s">
        <v>734</v>
      </c>
      <c r="Q343" s="89" t="s">
        <v>734</v>
      </c>
    </row>
    <row r="344" spans="1:17" x14ac:dyDescent="0.2">
      <c r="A344" s="8" t="s">
        <v>369</v>
      </c>
      <c r="B344" s="10">
        <v>13.317334277188877</v>
      </c>
      <c r="C344" s="10">
        <v>18.229011089740023</v>
      </c>
      <c r="D344" s="259">
        <v>9.1620552449256039</v>
      </c>
      <c r="E344" s="411">
        <v>16.096155289775318</v>
      </c>
      <c r="F344" s="411">
        <v>23.300512270745312</v>
      </c>
      <c r="G344" s="411">
        <v>9.9322988300773876</v>
      </c>
      <c r="H344" s="341" t="s">
        <v>734</v>
      </c>
      <c r="I344" s="11" t="s">
        <v>734</v>
      </c>
      <c r="J344" s="341" t="s">
        <v>734</v>
      </c>
      <c r="K344" s="12"/>
      <c r="L344" s="483">
        <v>-2</v>
      </c>
      <c r="M344" s="483">
        <v>-2</v>
      </c>
      <c r="N344" s="483">
        <v>-1</v>
      </c>
      <c r="O344" s="343" t="s">
        <v>734</v>
      </c>
      <c r="P344" s="343" t="s">
        <v>734</v>
      </c>
      <c r="Q344" s="89" t="s">
        <v>734</v>
      </c>
    </row>
    <row r="345" spans="1:17" x14ac:dyDescent="0.2">
      <c r="A345" s="8" t="s">
        <v>187</v>
      </c>
      <c r="B345" s="10">
        <v>5.1528553492082523</v>
      </c>
      <c r="C345" s="10">
        <v>7.0570646063707576</v>
      </c>
      <c r="D345" s="260">
        <v>3.5028532190059951</v>
      </c>
      <c r="E345" s="411">
        <v>5.7277671221919046</v>
      </c>
      <c r="F345" s="411">
        <v>8.4861038240374</v>
      </c>
      <c r="G345" s="484">
        <v>3.327486811396561</v>
      </c>
      <c r="H345" s="341">
        <v>5.248054156650463</v>
      </c>
      <c r="I345" s="342">
        <v>7.8698911691826838</v>
      </c>
      <c r="J345" s="341">
        <v>3.0367324560902866</v>
      </c>
      <c r="K345" s="12"/>
      <c r="L345" s="483">
        <v>-1</v>
      </c>
      <c r="M345" s="483">
        <v>-1</v>
      </c>
      <c r="N345" s="483">
        <v>1</v>
      </c>
      <c r="O345" s="343">
        <v>1</v>
      </c>
      <c r="P345" s="343">
        <v>1</v>
      </c>
      <c r="Q345" s="89">
        <v>1</v>
      </c>
    </row>
    <row r="346" spans="1:17" x14ac:dyDescent="0.2">
      <c r="A346" s="8" t="s">
        <v>370</v>
      </c>
      <c r="B346" s="10">
        <v>21.761429640313267</v>
      </c>
      <c r="C346" s="10">
        <v>38.686100360002548</v>
      </c>
      <c r="D346" s="259">
        <v>7.0875249327561827</v>
      </c>
      <c r="E346" s="411">
        <v>21.066333420192585</v>
      </c>
      <c r="F346" s="411">
        <v>39.471983183947408</v>
      </c>
      <c r="G346" s="411">
        <v>4.7840412628724271</v>
      </c>
      <c r="H346" s="341" t="s">
        <v>734</v>
      </c>
      <c r="I346" s="11" t="s">
        <v>734</v>
      </c>
      <c r="J346" s="341" t="s">
        <v>734</v>
      </c>
      <c r="K346" s="12"/>
      <c r="L346" s="483">
        <v>1</v>
      </c>
      <c r="M346" s="483">
        <v>-1</v>
      </c>
      <c r="N346" s="483">
        <v>2</v>
      </c>
      <c r="O346" s="343" t="s">
        <v>734</v>
      </c>
      <c r="P346" s="343" t="s">
        <v>734</v>
      </c>
      <c r="Q346" s="89" t="s">
        <v>734</v>
      </c>
    </row>
    <row r="347" spans="1:17" x14ac:dyDescent="0.2">
      <c r="A347" s="8" t="s">
        <v>188</v>
      </c>
      <c r="B347" s="10">
        <v>18.982449372305222</v>
      </c>
      <c r="C347" s="10">
        <v>33.228092566603358</v>
      </c>
      <c r="D347" s="259">
        <v>6.6755188563378187</v>
      </c>
      <c r="E347" s="411">
        <v>18.111139642979662</v>
      </c>
      <c r="F347" s="411">
        <v>33.523504830072113</v>
      </c>
      <c r="G347" s="411">
        <v>4.5260593009712045</v>
      </c>
      <c r="H347" s="341" t="s">
        <v>734</v>
      </c>
      <c r="I347" s="11" t="s">
        <v>734</v>
      </c>
      <c r="J347" s="341" t="s">
        <v>734</v>
      </c>
      <c r="K347" s="12"/>
      <c r="L347" s="483">
        <v>1</v>
      </c>
      <c r="M347" s="483">
        <v>-1</v>
      </c>
      <c r="N347" s="483">
        <v>2</v>
      </c>
      <c r="O347" s="343" t="s">
        <v>734</v>
      </c>
      <c r="P347" s="343" t="s">
        <v>734</v>
      </c>
      <c r="Q347" s="89" t="s">
        <v>734</v>
      </c>
    </row>
    <row r="348" spans="1:17" x14ac:dyDescent="0.2">
      <c r="A348" s="8" t="s">
        <v>371</v>
      </c>
      <c r="B348" s="10">
        <v>10.302076821187823</v>
      </c>
      <c r="C348" s="10">
        <v>2.7733240308893761</v>
      </c>
      <c r="D348" s="259">
        <v>17.00299969920458</v>
      </c>
      <c r="E348" s="411">
        <v>10.245153730076057</v>
      </c>
      <c r="F348" s="411">
        <v>3.116829282219959</v>
      </c>
      <c r="G348" s="411">
        <v>16.961011176351054</v>
      </c>
      <c r="H348" s="341" t="s">
        <v>734</v>
      </c>
      <c r="I348" s="11" t="s">
        <v>734</v>
      </c>
      <c r="J348" s="341" t="s">
        <v>734</v>
      </c>
      <c r="K348" s="12"/>
      <c r="L348" s="483">
        <v>1</v>
      </c>
      <c r="M348" s="483">
        <v>-1</v>
      </c>
      <c r="N348" s="483">
        <v>1</v>
      </c>
      <c r="O348" s="343" t="s">
        <v>734</v>
      </c>
      <c r="P348" s="343" t="s">
        <v>734</v>
      </c>
      <c r="Q348" s="89" t="s">
        <v>734</v>
      </c>
    </row>
    <row r="349" spans="1:17" x14ac:dyDescent="0.2">
      <c r="A349" s="8" t="s">
        <v>372</v>
      </c>
      <c r="B349" s="10"/>
      <c r="C349" s="10"/>
      <c r="D349" s="259">
        <v>15.347011518209854</v>
      </c>
      <c r="E349" s="411"/>
      <c r="F349" s="411"/>
      <c r="G349" s="411">
        <v>15.031332883707824</v>
      </c>
      <c r="H349" s="341">
        <v>0</v>
      </c>
      <c r="I349" s="11">
        <v>0</v>
      </c>
      <c r="J349" s="341">
        <v>17.659712512119739</v>
      </c>
      <c r="K349" s="12"/>
      <c r="L349" s="483"/>
      <c r="M349" s="483"/>
      <c r="N349" s="483">
        <v>1</v>
      </c>
      <c r="O349" s="343" t="e">
        <v>#VALUE!</v>
      </c>
      <c r="P349" s="343" t="e">
        <v>#VALUE!</v>
      </c>
      <c r="Q349" s="89">
        <v>-1</v>
      </c>
    </row>
    <row r="350" spans="1:17" x14ac:dyDescent="0.2">
      <c r="A350" s="8" t="s">
        <v>373</v>
      </c>
      <c r="B350" s="10">
        <v>12.440466707834362</v>
      </c>
      <c r="C350" s="10">
        <v>14.027945777333093</v>
      </c>
      <c r="D350" s="259">
        <v>11.279098647188931</v>
      </c>
      <c r="E350" s="411">
        <v>13.638569620876281</v>
      </c>
      <c r="F350" s="411">
        <v>14.514557836212344</v>
      </c>
      <c r="G350" s="411">
        <v>13.186570844747669</v>
      </c>
      <c r="H350" s="341" t="s">
        <v>734</v>
      </c>
      <c r="I350" s="11" t="s">
        <v>734</v>
      </c>
      <c r="J350" s="341" t="s">
        <v>734</v>
      </c>
      <c r="K350" s="12"/>
      <c r="L350" s="483">
        <v>-1</v>
      </c>
      <c r="M350" s="483">
        <v>-1</v>
      </c>
      <c r="N350" s="483">
        <v>-1</v>
      </c>
      <c r="O350" s="343" t="s">
        <v>734</v>
      </c>
      <c r="P350" s="343" t="s">
        <v>734</v>
      </c>
      <c r="Q350" s="89" t="s">
        <v>734</v>
      </c>
    </row>
    <row r="351" spans="1:17" x14ac:dyDescent="0.2">
      <c r="A351" s="8" t="s">
        <v>189</v>
      </c>
      <c r="B351" s="10"/>
      <c r="C351" s="10"/>
      <c r="D351" s="259">
        <v>2.8969958499084258</v>
      </c>
      <c r="E351" s="411"/>
      <c r="F351" s="411"/>
      <c r="G351" s="411">
        <v>2.6042928642200316</v>
      </c>
      <c r="H351" s="341">
        <v>0</v>
      </c>
      <c r="I351" s="11">
        <v>0</v>
      </c>
      <c r="J351" s="341">
        <v>2.1574097029047081</v>
      </c>
      <c r="K351" s="12"/>
      <c r="L351" s="483"/>
      <c r="M351" s="483"/>
      <c r="N351" s="483">
        <v>1</v>
      </c>
      <c r="O351" s="343" t="e">
        <v>#VALUE!</v>
      </c>
      <c r="P351" s="343" t="e">
        <v>#VALUE!</v>
      </c>
      <c r="Q351" s="89">
        <v>1</v>
      </c>
    </row>
    <row r="352" spans="1:17" x14ac:dyDescent="0.2">
      <c r="A352" s="8" t="s">
        <v>184</v>
      </c>
      <c r="B352" s="10"/>
      <c r="C352" s="10">
        <v>6.8802094976729169</v>
      </c>
      <c r="E352" s="411"/>
      <c r="F352" s="411">
        <v>6.9290346745497304</v>
      </c>
      <c r="G352" s="411"/>
      <c r="H352" s="341" t="s">
        <v>734</v>
      </c>
      <c r="I352" s="11" t="s">
        <v>734</v>
      </c>
      <c r="J352" s="341" t="s">
        <v>734</v>
      </c>
      <c r="K352" s="12"/>
      <c r="L352" s="483"/>
      <c r="M352" s="483">
        <v>-1</v>
      </c>
      <c r="N352" s="483"/>
      <c r="O352" s="343" t="s">
        <v>734</v>
      </c>
      <c r="P352" s="343" t="s">
        <v>734</v>
      </c>
      <c r="Q352" s="89" t="s">
        <v>734</v>
      </c>
    </row>
    <row r="353" spans="1:17" x14ac:dyDescent="0.2">
      <c r="A353" s="8" t="s">
        <v>190</v>
      </c>
      <c r="B353" s="10">
        <v>2.2415233660214877</v>
      </c>
      <c r="C353" s="10">
        <v>4.1187579199290454</v>
      </c>
      <c r="D353" s="259">
        <v>0.65218014308729966</v>
      </c>
      <c r="E353" s="411">
        <v>1.9672886451944409</v>
      </c>
      <c r="F353" s="411">
        <v>3.6088644890984551</v>
      </c>
      <c r="G353" s="411">
        <v>0.52530333495998549</v>
      </c>
      <c r="H353" s="341">
        <v>2.1345243333848001</v>
      </c>
      <c r="I353" s="11">
        <v>3.9899911380552218</v>
      </c>
      <c r="J353" s="341">
        <v>0.4836525440123815</v>
      </c>
      <c r="K353" s="12"/>
      <c r="L353" s="483">
        <v>1</v>
      </c>
      <c r="M353" s="483">
        <v>1</v>
      </c>
      <c r="N353" s="483">
        <v>1</v>
      </c>
      <c r="O353" s="343">
        <v>-1</v>
      </c>
      <c r="P353" s="343">
        <v>-1</v>
      </c>
      <c r="Q353" s="89">
        <v>1</v>
      </c>
    </row>
    <row r="354" spans="1:17" x14ac:dyDescent="0.2">
      <c r="A354" s="8" t="s">
        <v>374</v>
      </c>
      <c r="B354" s="10">
        <v>9.5930088700626328</v>
      </c>
      <c r="C354" s="10">
        <v>12.317839304183808</v>
      </c>
      <c r="D354" s="259">
        <v>7.198297796183919</v>
      </c>
      <c r="E354" s="411">
        <v>9.3992780682121904</v>
      </c>
      <c r="F354" s="411">
        <v>11.183050424403199</v>
      </c>
      <c r="G354" s="411">
        <v>7.8011696304029119</v>
      </c>
      <c r="H354" s="341" t="s">
        <v>734</v>
      </c>
      <c r="I354" s="11" t="s">
        <v>734</v>
      </c>
      <c r="J354" s="341" t="s">
        <v>734</v>
      </c>
      <c r="K354" s="12"/>
      <c r="L354" s="483">
        <v>1</v>
      </c>
      <c r="M354" s="483">
        <v>1</v>
      </c>
      <c r="N354" s="483">
        <v>-1</v>
      </c>
      <c r="O354" s="343" t="s">
        <v>734</v>
      </c>
      <c r="P354" s="343" t="s">
        <v>734</v>
      </c>
      <c r="Q354" s="89" t="s">
        <v>734</v>
      </c>
    </row>
    <row r="355" spans="1:17" x14ac:dyDescent="0.2">
      <c r="A355" s="8" t="s">
        <v>375</v>
      </c>
      <c r="B355" s="10">
        <v>8.0032678554965031</v>
      </c>
      <c r="C355" s="10">
        <v>9.9608031078593946</v>
      </c>
      <c r="D355" s="259">
        <v>6.3044676289279247</v>
      </c>
      <c r="E355" s="411">
        <v>8.0664599909516372</v>
      </c>
      <c r="F355" s="411">
        <v>9.233748552079394</v>
      </c>
      <c r="G355" s="411">
        <v>6.946145020125611</v>
      </c>
      <c r="H355" s="341" t="s">
        <v>734</v>
      </c>
      <c r="I355" s="11" t="s">
        <v>734</v>
      </c>
      <c r="J355" s="341" t="s">
        <v>734</v>
      </c>
      <c r="K355" s="12"/>
      <c r="L355" s="483">
        <v>-1</v>
      </c>
      <c r="M355" s="483">
        <v>1</v>
      </c>
      <c r="N355" s="483">
        <v>-1</v>
      </c>
      <c r="O355" s="343" t="s">
        <v>734</v>
      </c>
      <c r="P355" s="343" t="s">
        <v>734</v>
      </c>
      <c r="Q355" s="89" t="s">
        <v>734</v>
      </c>
    </row>
    <row r="356" spans="1:17" x14ac:dyDescent="0.2">
      <c r="A356" s="8" t="s">
        <v>376</v>
      </c>
      <c r="B356" s="10">
        <v>10.992655895920212</v>
      </c>
      <c r="C356" s="10">
        <v>13.310696341515671</v>
      </c>
      <c r="D356" s="259">
        <v>9.0109043785410812</v>
      </c>
      <c r="E356" s="411">
        <v>15.37933808972512</v>
      </c>
      <c r="F356" s="411">
        <v>16.663079903083524</v>
      </c>
      <c r="G356" s="411">
        <v>14.361045035170923</v>
      </c>
      <c r="H356" s="341" t="s">
        <v>734</v>
      </c>
      <c r="I356" s="11" t="s">
        <v>734</v>
      </c>
      <c r="J356" s="341" t="s">
        <v>734</v>
      </c>
      <c r="K356" s="12"/>
      <c r="L356" s="483">
        <v>-2</v>
      </c>
      <c r="M356" s="483">
        <v>-2</v>
      </c>
      <c r="N356" s="483">
        <v>-2</v>
      </c>
      <c r="O356" s="343" t="s">
        <v>734</v>
      </c>
      <c r="P356" s="343" t="s">
        <v>734</v>
      </c>
      <c r="Q356" s="89" t="s">
        <v>734</v>
      </c>
    </row>
    <row r="357" spans="1:17" x14ac:dyDescent="0.2">
      <c r="A357" s="8" t="s">
        <v>30</v>
      </c>
      <c r="B357" s="10">
        <v>8.8053714734633299</v>
      </c>
      <c r="C357" s="10">
        <v>11.044673744438203</v>
      </c>
      <c r="D357" s="259">
        <v>6.877703471527739</v>
      </c>
      <c r="E357" s="411">
        <v>12.913673895196832</v>
      </c>
      <c r="F357" s="411">
        <v>14.440621234294746</v>
      </c>
      <c r="G357" s="411">
        <v>11.684656639288027</v>
      </c>
      <c r="H357" s="341" t="s">
        <v>734</v>
      </c>
      <c r="I357" s="11" t="s">
        <v>734</v>
      </c>
      <c r="J357" s="341" t="s">
        <v>734</v>
      </c>
      <c r="K357" s="12"/>
      <c r="L357" s="483">
        <v>-2</v>
      </c>
      <c r="M357" s="483">
        <v>-2</v>
      </c>
      <c r="N357" s="483">
        <v>-2</v>
      </c>
      <c r="O357" s="343" t="s">
        <v>734</v>
      </c>
      <c r="P357" s="343" t="s">
        <v>734</v>
      </c>
      <c r="Q357" s="89" t="s">
        <v>734</v>
      </c>
    </row>
    <row r="358" spans="1:17" x14ac:dyDescent="0.2">
      <c r="A358" s="8" t="s">
        <v>25</v>
      </c>
      <c r="B358" s="10">
        <v>51.400976213582297</v>
      </c>
      <c r="C358" s="10">
        <v>73.603639305096337</v>
      </c>
      <c r="D358" s="259">
        <v>32.28458563559159</v>
      </c>
      <c r="E358" s="411">
        <v>70.371246674022828</v>
      </c>
      <c r="F358" s="411">
        <v>103.16785162635291</v>
      </c>
      <c r="G358" s="411">
        <v>41.048606344480483</v>
      </c>
      <c r="H358" s="341" t="s">
        <v>734</v>
      </c>
      <c r="I358" s="11" t="s">
        <v>734</v>
      </c>
      <c r="J358" s="341" t="s">
        <v>734</v>
      </c>
      <c r="K358" s="12"/>
      <c r="L358" s="483">
        <v>-2</v>
      </c>
      <c r="M358" s="483">
        <v>-2</v>
      </c>
      <c r="N358" s="483">
        <v>-2</v>
      </c>
      <c r="O358" s="343" t="s">
        <v>734</v>
      </c>
      <c r="P358" s="343" t="s">
        <v>734</v>
      </c>
      <c r="Q358" s="89" t="s">
        <v>734</v>
      </c>
    </row>
    <row r="359" spans="1:17" x14ac:dyDescent="0.2">
      <c r="A359" s="8" t="s">
        <v>31</v>
      </c>
      <c r="B359" s="10">
        <v>16.754277057771265</v>
      </c>
      <c r="C359" s="10">
        <v>26.765370126739437</v>
      </c>
      <c r="D359" s="259">
        <v>8.0885097158697956</v>
      </c>
      <c r="E359" s="411">
        <v>28.2151187751574</v>
      </c>
      <c r="F359" s="411">
        <v>44.407370728060044</v>
      </c>
      <c r="G359" s="411">
        <v>13.737538697465373</v>
      </c>
      <c r="H359" s="341" t="s">
        <v>734</v>
      </c>
      <c r="I359" s="11" t="s">
        <v>734</v>
      </c>
      <c r="J359" s="341" t="s">
        <v>734</v>
      </c>
      <c r="K359" s="12"/>
      <c r="L359" s="483">
        <v>-2</v>
      </c>
      <c r="M359" s="483">
        <v>-2</v>
      </c>
      <c r="N359" s="483">
        <v>-2</v>
      </c>
      <c r="O359" s="343" t="s">
        <v>734</v>
      </c>
      <c r="P359" s="343" t="s">
        <v>734</v>
      </c>
      <c r="Q359" s="89" t="s">
        <v>734</v>
      </c>
    </row>
    <row r="360" spans="1:17" x14ac:dyDescent="0.2">
      <c r="A360" s="8" t="s">
        <v>32</v>
      </c>
      <c r="B360" s="10">
        <v>20.088789287213078</v>
      </c>
      <c r="C360" s="10">
        <v>26.994411477403094</v>
      </c>
      <c r="D360" s="259">
        <v>14.194377084394555</v>
      </c>
      <c r="E360" s="411">
        <v>23.164011756292066</v>
      </c>
      <c r="F360" s="411">
        <v>32.578522154807509</v>
      </c>
      <c r="G360" s="411">
        <v>14.79924692209382</v>
      </c>
      <c r="H360" s="341" t="s">
        <v>734</v>
      </c>
      <c r="I360" s="11" t="s">
        <v>734</v>
      </c>
      <c r="J360" s="341" t="s">
        <v>734</v>
      </c>
      <c r="K360" s="12"/>
      <c r="L360" s="483">
        <v>-2</v>
      </c>
      <c r="M360" s="483">
        <v>-2</v>
      </c>
      <c r="N360" s="483">
        <v>-1</v>
      </c>
      <c r="O360" s="343" t="s">
        <v>734</v>
      </c>
      <c r="P360" s="343" t="s">
        <v>734</v>
      </c>
      <c r="Q360" s="89" t="s">
        <v>734</v>
      </c>
    </row>
    <row r="361" spans="1:17" x14ac:dyDescent="0.2">
      <c r="A361" s="8" t="s">
        <v>26</v>
      </c>
      <c r="B361" s="10">
        <v>15.112021686265576</v>
      </c>
      <c r="C361" s="10">
        <v>22.806227178537906</v>
      </c>
      <c r="D361" s="259">
        <v>8.5830234999633337</v>
      </c>
      <c r="E361" s="411">
        <v>16.07417768444606</v>
      </c>
      <c r="F361" s="411">
        <v>23.888935726949693</v>
      </c>
      <c r="G361" s="411">
        <v>9.4636697212020557</v>
      </c>
      <c r="H361" s="341" t="s">
        <v>734</v>
      </c>
      <c r="I361" s="11" t="s">
        <v>734</v>
      </c>
      <c r="J361" s="341" t="s">
        <v>734</v>
      </c>
      <c r="K361" s="12"/>
      <c r="L361" s="483">
        <v>-1</v>
      </c>
      <c r="M361" s="483">
        <v>-1</v>
      </c>
      <c r="N361" s="483">
        <v>-1</v>
      </c>
      <c r="O361" s="343" t="s">
        <v>734</v>
      </c>
      <c r="P361" s="343" t="s">
        <v>734</v>
      </c>
      <c r="Q361" s="89" t="s">
        <v>734</v>
      </c>
    </row>
    <row r="362" spans="1:17" x14ac:dyDescent="0.2">
      <c r="A362" s="8" t="s">
        <v>33</v>
      </c>
      <c r="B362" s="10">
        <v>5.7085379637737432</v>
      </c>
      <c r="C362" s="10">
        <v>8.5379104985828818</v>
      </c>
      <c r="D362" s="259">
        <v>3.2840732028106432</v>
      </c>
      <c r="E362" s="411">
        <v>6.3551489484844437</v>
      </c>
      <c r="F362" s="411">
        <v>9.853740107603878</v>
      </c>
      <c r="G362" s="411">
        <v>3.351959336343961</v>
      </c>
      <c r="H362" s="341" t="s">
        <v>734</v>
      </c>
      <c r="I362" s="11" t="s">
        <v>734</v>
      </c>
      <c r="J362" s="341" t="s">
        <v>734</v>
      </c>
      <c r="K362" s="12"/>
      <c r="L362" s="483">
        <v>-1</v>
      </c>
      <c r="M362" s="483">
        <v>-1</v>
      </c>
      <c r="N362" s="483">
        <v>-1</v>
      </c>
      <c r="O362" s="343" t="s">
        <v>734</v>
      </c>
      <c r="P362" s="343" t="s">
        <v>734</v>
      </c>
      <c r="Q362" s="89" t="s">
        <v>734</v>
      </c>
    </row>
    <row r="363" spans="1:17" x14ac:dyDescent="0.2">
      <c r="A363" s="8" t="s">
        <v>35</v>
      </c>
      <c r="B363" s="10">
        <v>3.7031500911966289</v>
      </c>
      <c r="C363" s="10">
        <v>6.4621243386889127</v>
      </c>
      <c r="D363" s="259">
        <v>1.3979557498567905</v>
      </c>
      <c r="E363" s="411">
        <v>3.4714204081516296</v>
      </c>
      <c r="F363" s="411">
        <v>6.2275381991892163</v>
      </c>
      <c r="G363" s="411">
        <v>1.2387757853333776</v>
      </c>
      <c r="H363" s="341" t="s">
        <v>734</v>
      </c>
      <c r="I363" s="11" t="s">
        <v>734</v>
      </c>
      <c r="J363" s="341" t="s">
        <v>734</v>
      </c>
      <c r="K363" s="12"/>
      <c r="L363" s="483">
        <v>1</v>
      </c>
      <c r="M363" s="483">
        <v>1</v>
      </c>
      <c r="N363" s="483">
        <v>1</v>
      </c>
      <c r="O363" s="343" t="s">
        <v>734</v>
      </c>
      <c r="P363" s="343" t="s">
        <v>734</v>
      </c>
      <c r="Q363" s="89" t="s">
        <v>734</v>
      </c>
    </row>
    <row r="364" spans="1:17" x14ac:dyDescent="0.2">
      <c r="A364" s="8" t="s">
        <v>27</v>
      </c>
      <c r="B364" s="10">
        <v>17.164977923084372</v>
      </c>
      <c r="C364" s="10">
        <v>26.933481391176404</v>
      </c>
      <c r="D364" s="259">
        <v>8.5420301251042936</v>
      </c>
      <c r="E364" s="411">
        <v>17.034298845713025</v>
      </c>
      <c r="F364" s="411">
        <v>27.438853185009464</v>
      </c>
      <c r="G364" s="411">
        <v>7.447610042574091</v>
      </c>
      <c r="H364" s="341" t="s">
        <v>734</v>
      </c>
      <c r="I364" s="11" t="s">
        <v>734</v>
      </c>
      <c r="J364" s="341" t="s">
        <v>734</v>
      </c>
      <c r="K364" s="12"/>
      <c r="L364" s="483">
        <v>1</v>
      </c>
      <c r="M364" s="483">
        <v>-1</v>
      </c>
      <c r="N364" s="483">
        <v>1</v>
      </c>
      <c r="O364" s="343" t="s">
        <v>734</v>
      </c>
      <c r="P364" s="343" t="s">
        <v>734</v>
      </c>
      <c r="Q364" s="89" t="s">
        <v>734</v>
      </c>
    </row>
    <row r="365" spans="1:17" x14ac:dyDescent="0.2">
      <c r="A365" s="8" t="s">
        <v>377</v>
      </c>
      <c r="B365" s="10">
        <v>9.3273049444249292</v>
      </c>
      <c r="C365" s="10">
        <v>15.769363344260206</v>
      </c>
      <c r="D365" s="259">
        <v>3.6115602820940511</v>
      </c>
      <c r="E365" s="411">
        <v>7.548396237004189</v>
      </c>
      <c r="F365" s="411">
        <v>13.927273284456099</v>
      </c>
      <c r="G365" s="411">
        <v>1.6854520397442934</v>
      </c>
      <c r="H365" s="341">
        <v>6.8970659877504987</v>
      </c>
      <c r="I365" s="11">
        <v>12.668578931940207</v>
      </c>
      <c r="J365" s="341">
        <v>1.9507198175087965</v>
      </c>
      <c r="K365" s="12"/>
      <c r="L365" s="483">
        <v>2</v>
      </c>
      <c r="M365" s="483">
        <v>1</v>
      </c>
      <c r="N365" s="483">
        <v>2</v>
      </c>
      <c r="O365" s="343">
        <v>1</v>
      </c>
      <c r="P365" s="343">
        <v>1</v>
      </c>
      <c r="Q365" s="89">
        <v>-1</v>
      </c>
    </row>
    <row r="366" spans="1:17" x14ac:dyDescent="0.2">
      <c r="A366" s="8" t="s">
        <v>378</v>
      </c>
      <c r="B366" s="10">
        <v>24.78901102632728</v>
      </c>
      <c r="C366" s="10">
        <v>39.889796285684881</v>
      </c>
      <c r="D366" s="259">
        <v>10.808918462149995</v>
      </c>
      <c r="E366" s="411">
        <v>40.354607073267367</v>
      </c>
      <c r="F366" s="411">
        <v>63.093651451827533</v>
      </c>
      <c r="G366" s="411">
        <v>18.06184874630215</v>
      </c>
      <c r="H366" s="341" t="s">
        <v>734</v>
      </c>
      <c r="I366" s="11" t="s">
        <v>734</v>
      </c>
      <c r="J366" s="341" t="s">
        <v>734</v>
      </c>
      <c r="K366" s="12"/>
      <c r="L366" s="483">
        <v>-2</v>
      </c>
      <c r="M366" s="483">
        <v>-2</v>
      </c>
      <c r="N366" s="483">
        <v>-2</v>
      </c>
      <c r="O366" s="343" t="s">
        <v>734</v>
      </c>
      <c r="P366" s="343" t="s">
        <v>734</v>
      </c>
      <c r="Q366" s="89" t="s">
        <v>734</v>
      </c>
    </row>
    <row r="367" spans="1:17" x14ac:dyDescent="0.2">
      <c r="A367" s="8" t="s">
        <v>34</v>
      </c>
      <c r="B367" s="10">
        <v>7.9619094843881495</v>
      </c>
      <c r="C367" s="10">
        <v>12.945922208158889</v>
      </c>
      <c r="D367" s="259">
        <v>3.2583734608994184</v>
      </c>
      <c r="E367" s="411">
        <v>14.415230306123853</v>
      </c>
      <c r="F367" s="411">
        <v>22.160178276226485</v>
      </c>
      <c r="G367" s="411">
        <v>6.6966062482155611</v>
      </c>
      <c r="H367" s="341" t="s">
        <v>734</v>
      </c>
      <c r="I367" s="11" t="s">
        <v>734</v>
      </c>
      <c r="J367" s="341" t="s">
        <v>734</v>
      </c>
      <c r="K367" s="12"/>
      <c r="L367" s="483">
        <v>-2</v>
      </c>
      <c r="M367" s="483">
        <v>-2</v>
      </c>
      <c r="N367" s="483">
        <v>-2</v>
      </c>
      <c r="O367" s="343" t="s">
        <v>734</v>
      </c>
      <c r="P367" s="343" t="s">
        <v>734</v>
      </c>
      <c r="Q367" s="89" t="s">
        <v>734</v>
      </c>
    </row>
    <row r="368" spans="1:17" x14ac:dyDescent="0.2">
      <c r="A368" s="8" t="s">
        <v>379</v>
      </c>
      <c r="B368" s="10">
        <v>7.519812140316426</v>
      </c>
      <c r="C368" s="10">
        <v>12.166303353659698</v>
      </c>
      <c r="D368" s="259">
        <v>3.1178370871648293</v>
      </c>
      <c r="E368" s="411">
        <v>13.807674385534256</v>
      </c>
      <c r="F368" s="411">
        <v>21.140385456097139</v>
      </c>
      <c r="G368" s="411">
        <v>6.5221714170684768</v>
      </c>
      <c r="H368" s="341" t="s">
        <v>734</v>
      </c>
      <c r="I368" s="11" t="s">
        <v>734</v>
      </c>
      <c r="J368" s="341" t="s">
        <v>734</v>
      </c>
      <c r="K368" s="12"/>
      <c r="L368" s="483">
        <v>-2</v>
      </c>
      <c r="M368" s="483">
        <v>-2</v>
      </c>
      <c r="N368" s="483">
        <v>-2</v>
      </c>
      <c r="O368" s="343" t="s">
        <v>734</v>
      </c>
      <c r="P368" s="343" t="s">
        <v>734</v>
      </c>
      <c r="Q368" s="89" t="s">
        <v>734</v>
      </c>
    </row>
    <row r="369" spans="1:32" x14ac:dyDescent="0.2">
      <c r="A369" s="8" t="s">
        <v>380</v>
      </c>
      <c r="B369" s="10">
        <v>6.8697770776853693</v>
      </c>
      <c r="C369" s="10">
        <v>10.994107032977881</v>
      </c>
      <c r="D369" s="259">
        <v>3.1023585137134</v>
      </c>
      <c r="E369" s="411">
        <v>15.414093153545604</v>
      </c>
      <c r="F369" s="411">
        <v>24.720517647262412</v>
      </c>
      <c r="G369" s="411">
        <v>6.4642340958871225</v>
      </c>
      <c r="H369" s="341" t="s">
        <v>734</v>
      </c>
      <c r="I369" s="11" t="s">
        <v>734</v>
      </c>
      <c r="J369" s="341" t="s">
        <v>734</v>
      </c>
      <c r="K369" s="12"/>
      <c r="L369" s="483">
        <v>-2</v>
      </c>
      <c r="M369" s="483">
        <v>-2</v>
      </c>
      <c r="N369" s="483">
        <v>-2</v>
      </c>
      <c r="O369" s="343" t="s">
        <v>734</v>
      </c>
      <c r="P369" s="343" t="s">
        <v>734</v>
      </c>
      <c r="Q369" s="89" t="s">
        <v>734</v>
      </c>
    </row>
    <row r="370" spans="1:32" x14ac:dyDescent="0.2">
      <c r="B370" s="10"/>
      <c r="E370" s="70"/>
      <c r="H370" s="12"/>
      <c r="I370" s="12"/>
      <c r="J370" s="12"/>
      <c r="K370" s="12"/>
      <c r="L370" s="12"/>
      <c r="M370" s="12"/>
      <c r="N370" s="14"/>
      <c r="O370" s="14"/>
      <c r="P370" s="12"/>
      <c r="Q370" s="12"/>
    </row>
    <row r="371" spans="1:32" x14ac:dyDescent="0.2">
      <c r="A371" s="452" t="s">
        <v>391</v>
      </c>
      <c r="B371" s="90"/>
      <c r="C371" s="90"/>
      <c r="D371" s="90"/>
      <c r="E371" s="90"/>
      <c r="F371" s="90"/>
      <c r="G371" s="90"/>
      <c r="H371" s="90"/>
      <c r="I371" s="90"/>
      <c r="J371" s="90"/>
      <c r="K371" s="90"/>
      <c r="L371" s="90"/>
      <c r="M371" s="90"/>
      <c r="N371" s="90"/>
      <c r="O371" s="90"/>
      <c r="P371" s="90"/>
      <c r="Q371" s="90"/>
      <c r="R371" s="90"/>
      <c r="S371" s="90"/>
      <c r="T371" s="90"/>
      <c r="U371" s="90"/>
    </row>
    <row r="372" spans="1:32" x14ac:dyDescent="0.2">
      <c r="A372" s="70"/>
      <c r="B372" s="90"/>
      <c r="C372" s="90"/>
      <c r="D372" s="90"/>
      <c r="E372" s="90"/>
      <c r="F372" s="90"/>
      <c r="G372" s="90"/>
      <c r="H372" s="90"/>
      <c r="I372" s="90"/>
      <c r="J372" s="90"/>
      <c r="K372" s="90"/>
      <c r="L372" s="90"/>
      <c r="M372" s="90"/>
      <c r="N372" s="90"/>
      <c r="O372" s="90"/>
      <c r="P372" s="90"/>
      <c r="Q372" s="90"/>
      <c r="R372" s="90"/>
      <c r="S372" s="90"/>
      <c r="T372" s="90"/>
      <c r="U372" s="90"/>
    </row>
    <row r="373" spans="1:32" x14ac:dyDescent="0.2">
      <c r="A373" s="70" t="s">
        <v>673</v>
      </c>
      <c r="B373" s="90"/>
      <c r="C373" s="90"/>
      <c r="D373" s="90"/>
      <c r="E373" s="90"/>
      <c r="F373" s="90"/>
      <c r="G373" s="90"/>
      <c r="H373" s="90"/>
      <c r="I373" s="90"/>
      <c r="J373" s="90"/>
      <c r="K373" s="90"/>
      <c r="L373" s="90"/>
      <c r="M373" s="90"/>
      <c r="N373" s="90"/>
      <c r="O373" s="90"/>
      <c r="P373" s="90"/>
      <c r="Q373" s="90"/>
      <c r="R373" s="90"/>
      <c r="S373" s="90"/>
      <c r="T373" s="90"/>
      <c r="U373" s="90"/>
    </row>
    <row r="374" spans="1:32" x14ac:dyDescent="0.2">
      <c r="A374" s="70"/>
      <c r="B374" s="90"/>
      <c r="D374" s="90" t="s">
        <v>16</v>
      </c>
      <c r="E374" s="90"/>
      <c r="F374" s="90"/>
      <c r="G374" s="90" t="str">
        <f>A2</f>
        <v>ARS Alentejo</v>
      </c>
      <c r="H374" s="90"/>
      <c r="I374" s="90"/>
      <c r="J374" s="90" t="str">
        <f>C5</f>
        <v>ULS Norte Alentejano</v>
      </c>
      <c r="K374" s="90"/>
      <c r="L374" s="90"/>
      <c r="M374" s="90" t="str">
        <f>IF(B5=2,D5,"")</f>
        <v/>
      </c>
      <c r="N374" s="90"/>
      <c r="O374" s="90"/>
      <c r="P374" s="90"/>
      <c r="R374" s="90"/>
      <c r="U374" s="90" t="s">
        <v>16</v>
      </c>
      <c r="V374" s="90"/>
      <c r="W374" s="90"/>
      <c r="X374" s="90" t="str">
        <f>A2</f>
        <v>ARS Alentejo</v>
      </c>
      <c r="Y374" s="90"/>
      <c r="Z374" s="90"/>
      <c r="AA374" s="90" t="str">
        <f>C5</f>
        <v>ULS Norte Alentejano</v>
      </c>
      <c r="AB374" s="90"/>
      <c r="AC374" s="90"/>
      <c r="AD374" s="90" t="str">
        <f>IF(B5=2,D5,"")</f>
        <v/>
      </c>
      <c r="AE374" s="90"/>
      <c r="AF374" s="90"/>
    </row>
    <row r="375" spans="1:32" x14ac:dyDescent="0.2">
      <c r="A375" s="70"/>
      <c r="B375" s="90" t="s">
        <v>343</v>
      </c>
      <c r="C375" s="8" t="s">
        <v>342</v>
      </c>
      <c r="D375" s="90" t="s">
        <v>13</v>
      </c>
      <c r="E375" s="90" t="s">
        <v>14</v>
      </c>
      <c r="F375" s="90" t="s">
        <v>15</v>
      </c>
      <c r="G375" s="90" t="s">
        <v>13</v>
      </c>
      <c r="H375" s="90" t="s">
        <v>14</v>
      </c>
      <c r="I375" s="90" t="s">
        <v>15</v>
      </c>
      <c r="J375" s="90" t="s">
        <v>13</v>
      </c>
      <c r="K375" s="90" t="s">
        <v>14</v>
      </c>
      <c r="L375" s="90" t="s">
        <v>15</v>
      </c>
      <c r="M375" s="90" t="s">
        <v>13</v>
      </c>
      <c r="N375" s="90" t="s">
        <v>14</v>
      </c>
      <c r="O375" s="90" t="s">
        <v>15</v>
      </c>
      <c r="P375" s="90" t="s">
        <v>13</v>
      </c>
      <c r="R375" s="90"/>
      <c r="U375" s="90" t="s">
        <v>13</v>
      </c>
      <c r="V375" s="90" t="s">
        <v>14</v>
      </c>
      <c r="W375" s="90" t="s">
        <v>15</v>
      </c>
      <c r="X375" s="90" t="s">
        <v>13</v>
      </c>
      <c r="Y375" s="90" t="s">
        <v>14</v>
      </c>
      <c r="Z375" s="90" t="s">
        <v>15</v>
      </c>
      <c r="AA375" s="90" t="s">
        <v>13</v>
      </c>
      <c r="AB375" s="90" t="s">
        <v>14</v>
      </c>
      <c r="AC375" s="90" t="s">
        <v>15</v>
      </c>
      <c r="AD375" s="90" t="s">
        <v>13</v>
      </c>
      <c r="AE375" s="90" t="s">
        <v>14</v>
      </c>
      <c r="AF375" s="90" t="s">
        <v>15</v>
      </c>
    </row>
    <row r="376" spans="1:32" x14ac:dyDescent="0.2">
      <c r="A376" s="70">
        <f>RANK(Q376,$Q$376:$Q$397,0)</f>
        <v>21</v>
      </c>
      <c r="B376" s="90" t="s">
        <v>416</v>
      </c>
      <c r="C376" s="8" t="s">
        <v>392</v>
      </c>
      <c r="D376" s="90">
        <v>0.11052866387367853</v>
      </c>
      <c r="E376" s="90">
        <v>0.13038845304883845</v>
      </c>
      <c r="F376" s="90">
        <v>9.2774839713665527E-2</v>
      </c>
      <c r="G376" s="411">
        <v>8.599544615023795E-2</v>
      </c>
      <c r="H376" s="411">
        <v>0.10210624767708286</v>
      </c>
      <c r="I376" s="411">
        <v>7.1211189901503671E-2</v>
      </c>
      <c r="J376" s="11">
        <v>8.2416450323484561E-2</v>
      </c>
      <c r="K376" s="11">
        <v>8.991250821316181E-2</v>
      </c>
      <c r="L376" s="11">
        <v>7.5589360797467753E-2</v>
      </c>
      <c r="M376" s="11"/>
      <c r="N376" s="11"/>
      <c r="O376" s="11"/>
      <c r="P376" s="528"/>
      <c r="Q376" s="527">
        <f>(J376+M376)/2</f>
        <v>4.120822516174228E-2</v>
      </c>
      <c r="R376" s="137">
        <v>1</v>
      </c>
      <c r="S376" s="90" t="str">
        <f>VLOOKUP(R376,$A$376:$O$397,2,FALSE)</f>
        <v>Hipertensão (K86 ou K87)</v>
      </c>
      <c r="T376" s="90" t="str">
        <f>VLOOKUP(R376,$A$376:$O$397,3,FALSE)</f>
        <v>K86 ou K87</v>
      </c>
      <c r="U376" s="90">
        <f>VLOOKUP(R376,$A$376:$O$397,4,FALSE)</f>
        <v>19.604573724483775</v>
      </c>
      <c r="V376" s="90">
        <f>VLOOKUP(R376,$A$376:$O$397,5,FALSE)</f>
        <v>17.69490254409768</v>
      </c>
      <c r="W376" s="10">
        <f>VLOOKUP(R376,$A$376:$O$397,6,FALSE)</f>
        <v>21.311740202485733</v>
      </c>
      <c r="X376" s="10">
        <f>VLOOKUP(R376,$A$376:$O$397,7,FALSE)</f>
        <v>25.311196020756171</v>
      </c>
      <c r="Y376" s="10">
        <f>VLOOKUP(R376,$A$376:$O$397,8,FALSE)</f>
        <v>22.083947672590192</v>
      </c>
      <c r="Z376" s="10">
        <f>VLOOKUP(R376,$A$376:$O$397,9,FALSE)</f>
        <v>28.272716369578582</v>
      </c>
      <c r="AA376" s="10">
        <f>VLOOKUP(R376,$A$376:$O$397,10,FALSE)</f>
        <v>25.367783409568549</v>
      </c>
      <c r="AB376" s="10">
        <f>VLOOKUP(R376,$A$376:$O$397,11,FALSE)</f>
        <v>22.393401805166508</v>
      </c>
      <c r="AC376" s="10">
        <f>VLOOKUP(R376,$A$376:$O$397,12,FALSE)</f>
        <v>28.076723201209429</v>
      </c>
      <c r="AD376" s="10">
        <f>VLOOKUP(R376,$A$376:$O$397,13,FALSE)</f>
        <v>0</v>
      </c>
      <c r="AE376" s="10">
        <f>VLOOKUP(R376,$A$376:$O$397,14,FALSE)</f>
        <v>0</v>
      </c>
      <c r="AF376" s="10">
        <f>VLOOKUP(R376,$A$376:$O$397,15,FALSE)</f>
        <v>0</v>
      </c>
    </row>
    <row r="377" spans="1:32" x14ac:dyDescent="0.2">
      <c r="A377" s="70">
        <f t="shared" ref="A377:A397" si="33">RANK(Q377,$Q$376:$Q$397,0)</f>
        <v>19</v>
      </c>
      <c r="B377" s="90" t="s">
        <v>438</v>
      </c>
      <c r="C377" s="8" t="s">
        <v>393</v>
      </c>
      <c r="D377" s="90">
        <v>0.37987125290199664</v>
      </c>
      <c r="E377" s="90">
        <v>0.44734598995827812</v>
      </c>
      <c r="F377" s="90">
        <v>0.31955164898401156</v>
      </c>
      <c r="G377" s="411">
        <v>0.41336447410853011</v>
      </c>
      <c r="H377" s="411">
        <v>0.50399643853408105</v>
      </c>
      <c r="I377" s="411">
        <v>0.33019504370118286</v>
      </c>
      <c r="J377" s="11">
        <v>0.34285243334569576</v>
      </c>
      <c r="K377" s="11">
        <v>0.41152263374485598</v>
      </c>
      <c r="L377" s="11">
        <v>0.28031054629060959</v>
      </c>
      <c r="M377" s="11"/>
      <c r="N377" s="11"/>
      <c r="O377" s="11"/>
      <c r="P377" s="528"/>
      <c r="Q377" s="527">
        <f t="shared" ref="Q377:Q397" si="34">(J377+M377)/2</f>
        <v>0.17142621667284788</v>
      </c>
      <c r="R377" s="137">
        <v>2</v>
      </c>
      <c r="S377" s="90" t="str">
        <f t="shared" ref="S377:S397" si="35">VLOOKUP(R377,$A$376:$O$397,2,FALSE)</f>
        <v>Alterações do metabolismo dos lípidos (T93)</v>
      </c>
      <c r="T377" s="90" t="str">
        <f t="shared" ref="T377:T397" si="36">VLOOKUP(R377,$A$376:$O$397,3,FALSE)</f>
        <v>T93</v>
      </c>
      <c r="U377" s="90">
        <f t="shared" ref="U377:U397" si="37">VLOOKUP(R377,$A$376:$O$397,4,FALSE)</f>
        <v>16.646156843855412</v>
      </c>
      <c r="V377" s="90">
        <f t="shared" ref="V377:V397" si="38">VLOOKUP(R377,$A$376:$O$397,5,FALSE)</f>
        <v>15.934967112723038</v>
      </c>
      <c r="W377" s="10">
        <f t="shared" ref="W377:W397" si="39">VLOOKUP(R377,$A$376:$O$397,6,FALSE)</f>
        <v>17.281930835188799</v>
      </c>
      <c r="X377" s="10">
        <f t="shared" ref="X377:X397" si="40">VLOOKUP(R377,$A$376:$O$397,7,FALSE)</f>
        <v>19.16310795360155</v>
      </c>
      <c r="Y377" s="10">
        <f t="shared" ref="Y377:Y397" si="41">VLOOKUP(R377,$A$376:$O$397,8,FALSE)</f>
        <v>17.14649795991717</v>
      </c>
      <c r="Z377" s="10">
        <f t="shared" ref="Z377:Z397" si="42">VLOOKUP(R377,$A$376:$O$397,9,FALSE)</f>
        <v>21.013672548461088</v>
      </c>
      <c r="AA377" s="10">
        <f t="shared" ref="AA377:AA397" si="43">VLOOKUP(R377,$A$376:$O$397,10,FALSE)</f>
        <v>18.13738822268925</v>
      </c>
      <c r="AB377" s="10">
        <f t="shared" ref="AB377:AB397" si="44">VLOOKUP(R377,$A$376:$O$397,11,FALSE)</f>
        <v>16.592315938721168</v>
      </c>
      <c r="AC377" s="10">
        <f t="shared" ref="AC377:AC397" si="45">VLOOKUP(R377,$A$376:$O$397,12,FALSE)</f>
        <v>19.544574101195256</v>
      </c>
      <c r="AD377" s="10">
        <f t="shared" ref="AD377:AD397" si="46">VLOOKUP(R377,$A$376:$O$397,13,FALSE)</f>
        <v>0</v>
      </c>
      <c r="AE377" s="10">
        <f t="shared" ref="AE377:AE397" si="47">VLOOKUP(R377,$A$376:$O$397,14,FALSE)</f>
        <v>0</v>
      </c>
      <c r="AF377" s="10">
        <f t="shared" ref="AF377:AF397" si="48">VLOOKUP(R377,$A$376:$O$397,15,FALSE)</f>
        <v>0</v>
      </c>
    </row>
    <row r="378" spans="1:32" x14ac:dyDescent="0.2">
      <c r="A378" s="70">
        <f t="shared" si="33"/>
        <v>7</v>
      </c>
      <c r="B378" s="90" t="s">
        <v>417</v>
      </c>
      <c r="C378" s="8" t="s">
        <v>394</v>
      </c>
      <c r="D378" s="90">
        <v>4.4293841207024487</v>
      </c>
      <c r="E378" s="90">
        <v>4.4740866938996771</v>
      </c>
      <c r="F378" s="90">
        <v>4.3826635911132694</v>
      </c>
      <c r="G378" s="411">
        <v>5.8717660292463441</v>
      </c>
      <c r="H378" s="411">
        <v>5.8058925476603118</v>
      </c>
      <c r="I378" s="411">
        <v>5.9429106223678048</v>
      </c>
      <c r="J378" s="11">
        <v>3.4450651769087521</v>
      </c>
      <c r="K378" s="11">
        <v>2.9411764705882351</v>
      </c>
      <c r="L378" s="11">
        <v>3.9622641509433962</v>
      </c>
      <c r="M378" s="11"/>
      <c r="N378" s="11"/>
      <c r="O378" s="11"/>
      <c r="P378" s="528"/>
      <c r="Q378" s="527">
        <f t="shared" si="34"/>
        <v>1.7225325884543761</v>
      </c>
      <c r="R378" s="137">
        <v>3</v>
      </c>
      <c r="S378" s="90" t="str">
        <f t="shared" si="35"/>
        <v>Perturbações depressivas (P76)</v>
      </c>
      <c r="T378" s="90" t="str">
        <f t="shared" si="36"/>
        <v>P76</v>
      </c>
      <c r="U378" s="90">
        <f t="shared" si="37"/>
        <v>7.6372013897529758</v>
      </c>
      <c r="V378" s="90">
        <f t="shared" si="38"/>
        <v>3.1391390493249474</v>
      </c>
      <c r="W378" s="10">
        <f t="shared" si="39"/>
        <v>11.658281731966259</v>
      </c>
      <c r="X378" s="10">
        <f t="shared" si="40"/>
        <v>8.9851560133292949</v>
      </c>
      <c r="Y378" s="10">
        <f t="shared" si="41"/>
        <v>3.3862515979627763</v>
      </c>
      <c r="Z378" s="10">
        <f t="shared" si="42"/>
        <v>14.123052936149799</v>
      </c>
      <c r="AA378" s="10">
        <f t="shared" si="43"/>
        <v>10.209749866073269</v>
      </c>
      <c r="AB378" s="10">
        <f t="shared" si="44"/>
        <v>3.7659508247743543</v>
      </c>
      <c r="AC378" s="10">
        <f t="shared" si="45"/>
        <v>16.07848695296137</v>
      </c>
      <c r="AD378" s="10">
        <f t="shared" si="46"/>
        <v>0</v>
      </c>
      <c r="AE378" s="10">
        <f t="shared" si="47"/>
        <v>0</v>
      </c>
      <c r="AF378" s="10">
        <f t="shared" si="48"/>
        <v>0</v>
      </c>
    </row>
    <row r="379" spans="1:32" x14ac:dyDescent="0.2">
      <c r="A379" s="70">
        <f t="shared" si="33"/>
        <v>8</v>
      </c>
      <c r="B379" s="90" t="s">
        <v>418</v>
      </c>
      <c r="C379" s="8" t="s">
        <v>395</v>
      </c>
      <c r="D379" s="90">
        <v>1.4086455192569411</v>
      </c>
      <c r="E379" s="90">
        <v>1.6829494460754435</v>
      </c>
      <c r="F379" s="90">
        <v>1.1634292362347654</v>
      </c>
      <c r="G379" s="411">
        <v>2.5691139537383587</v>
      </c>
      <c r="H379" s="411">
        <v>2.6510866146877796</v>
      </c>
      <c r="I379" s="411">
        <v>2.4938908294979236</v>
      </c>
      <c r="J379" s="11">
        <v>2.4593068776527796</v>
      </c>
      <c r="K379" s="11">
        <v>2.5884427845212157</v>
      </c>
      <c r="L379" s="11">
        <v>2.3416954063715534</v>
      </c>
      <c r="M379" s="11"/>
      <c r="N379" s="11"/>
      <c r="O379" s="11"/>
      <c r="P379" s="528"/>
      <c r="Q379" s="527">
        <f t="shared" si="34"/>
        <v>1.2296534388263898</v>
      </c>
      <c r="R379" s="137">
        <v>4</v>
      </c>
      <c r="S379" s="90" t="str">
        <f t="shared" si="35"/>
        <v>Diabetes (T89 ou T90)</v>
      </c>
      <c r="T379" s="90" t="str">
        <f t="shared" si="36"/>
        <v>T89 ou T90</v>
      </c>
      <c r="U379" s="90">
        <f t="shared" si="37"/>
        <v>6.9061522377659124</v>
      </c>
      <c r="V379" s="90">
        <f t="shared" si="38"/>
        <v>7.2281423390815931</v>
      </c>
      <c r="W379" s="10">
        <f t="shared" si="39"/>
        <v>6.6183065013583242</v>
      </c>
      <c r="X379" s="10">
        <f t="shared" si="40"/>
        <v>8.5502926776832044</v>
      </c>
      <c r="Y379" s="10">
        <f t="shared" si="41"/>
        <v>8.5912196795497522</v>
      </c>
      <c r="Z379" s="10">
        <f t="shared" si="42"/>
        <v>8.51273555912028</v>
      </c>
      <c r="AA379" s="10">
        <f t="shared" si="43"/>
        <v>8.6652655870111666</v>
      </c>
      <c r="AB379" s="10">
        <f t="shared" si="44"/>
        <v>8.5140228931078603</v>
      </c>
      <c r="AC379" s="10">
        <f t="shared" si="45"/>
        <v>8.8030109762050994</v>
      </c>
      <c r="AD379" s="10">
        <f t="shared" si="46"/>
        <v>0</v>
      </c>
      <c r="AE379" s="10">
        <f t="shared" si="47"/>
        <v>0</v>
      </c>
      <c r="AF379" s="10">
        <f t="shared" si="48"/>
        <v>0</v>
      </c>
    </row>
    <row r="380" spans="1:32" x14ac:dyDescent="0.2">
      <c r="A380" s="70">
        <f t="shared" si="33"/>
        <v>15</v>
      </c>
      <c r="B380" s="90" t="s">
        <v>419</v>
      </c>
      <c r="C380" s="90" t="s">
        <v>396</v>
      </c>
      <c r="D380" s="90">
        <v>0.54802945915747803</v>
      </c>
      <c r="E380" s="90">
        <v>0.85326648181249831</v>
      </c>
      <c r="F380" s="90">
        <v>0.2751602771360887</v>
      </c>
      <c r="G380" s="411">
        <v>0.77220001758997758</v>
      </c>
      <c r="H380" s="411">
        <v>1.1439983989740363</v>
      </c>
      <c r="I380" s="411">
        <v>0.43101509677225908</v>
      </c>
      <c r="J380" s="11">
        <v>0.8744385379321713</v>
      </c>
      <c r="K380" s="11">
        <v>1.3192931493585089</v>
      </c>
      <c r="L380" s="11">
        <v>0.469283948284279</v>
      </c>
      <c r="M380" s="11"/>
      <c r="N380" s="11"/>
      <c r="O380" s="11"/>
      <c r="P380" s="528"/>
      <c r="Q380" s="527">
        <f t="shared" si="34"/>
        <v>0.43721926896608565</v>
      </c>
      <c r="R380" s="137">
        <v>5</v>
      </c>
      <c r="S380" s="90" t="str">
        <f t="shared" si="35"/>
        <v>Obesidade (T82)</v>
      </c>
      <c r="T380" s="90" t="str">
        <f t="shared" si="36"/>
        <v>T82</v>
      </c>
      <c r="U380" s="90">
        <f t="shared" si="37"/>
        <v>5.1104281302880299</v>
      </c>
      <c r="V380" s="90">
        <f t="shared" si="38"/>
        <v>4.2260181761832811</v>
      </c>
      <c r="W380" s="10">
        <f t="shared" si="39"/>
        <v>5.9010537845714133</v>
      </c>
      <c r="X380" s="10">
        <f t="shared" si="40"/>
        <v>5.4820142478818736</v>
      </c>
      <c r="Y380" s="10">
        <f t="shared" si="41"/>
        <v>4.2312829037383137</v>
      </c>
      <c r="Z380" s="10">
        <f t="shared" si="42"/>
        <v>6.6297617798299928</v>
      </c>
      <c r="AA380" s="10">
        <f t="shared" si="43"/>
        <v>4.8287798244529601</v>
      </c>
      <c r="AB380" s="10">
        <f t="shared" si="44"/>
        <v>3.5463568143306707</v>
      </c>
      <c r="AC380" s="10">
        <f t="shared" si="45"/>
        <v>5.9967559565991087</v>
      </c>
      <c r="AD380" s="10">
        <f t="shared" si="46"/>
        <v>0</v>
      </c>
      <c r="AE380" s="10">
        <f t="shared" si="47"/>
        <v>0</v>
      </c>
      <c r="AF380" s="10">
        <f t="shared" si="48"/>
        <v>0</v>
      </c>
    </row>
    <row r="381" spans="1:32" x14ac:dyDescent="0.2">
      <c r="A381" s="70">
        <f t="shared" si="33"/>
        <v>1</v>
      </c>
      <c r="B381" s="90" t="s">
        <v>420</v>
      </c>
      <c r="C381" s="90" t="s">
        <v>397</v>
      </c>
      <c r="D381" s="90">
        <v>19.604573724483775</v>
      </c>
      <c r="E381" s="90">
        <v>17.69490254409768</v>
      </c>
      <c r="F381" s="90">
        <v>21.311740202485733</v>
      </c>
      <c r="G381" s="411">
        <v>25.311196020756171</v>
      </c>
      <c r="H381" s="411">
        <v>22.083947672590192</v>
      </c>
      <c r="I381" s="411">
        <v>28.272716369578582</v>
      </c>
      <c r="J381" s="11">
        <v>25.367783409568549</v>
      </c>
      <c r="K381" s="11">
        <v>22.393401805166508</v>
      </c>
      <c r="L381" s="11">
        <v>28.076723201209429</v>
      </c>
      <c r="M381" s="11"/>
      <c r="N381" s="11"/>
      <c r="O381" s="11"/>
      <c r="P381" s="528"/>
      <c r="Q381" s="527">
        <f t="shared" si="34"/>
        <v>12.683891704784275</v>
      </c>
      <c r="R381" s="137">
        <v>6</v>
      </c>
      <c r="S381" s="90" t="str">
        <f t="shared" si="35"/>
        <v>Osteoartrose do joelho (L90)</v>
      </c>
      <c r="T381" s="90" t="str">
        <f t="shared" si="36"/>
        <v>L90</v>
      </c>
      <c r="U381" s="90">
        <f t="shared" si="37"/>
        <v>3.2670695586536738</v>
      </c>
      <c r="V381" s="90">
        <f t="shared" si="38"/>
        <v>2.0318455687064416</v>
      </c>
      <c r="W381" s="10">
        <f t="shared" si="39"/>
        <v>4.3713083460010331</v>
      </c>
      <c r="X381" s="10">
        <f t="shared" si="40"/>
        <v>3.871554074522872</v>
      </c>
      <c r="Y381" s="10">
        <f t="shared" si="41"/>
        <v>2.2447037489329897</v>
      </c>
      <c r="Z381" s="10">
        <f t="shared" si="42"/>
        <v>5.3644513740011694</v>
      </c>
      <c r="AA381" s="10">
        <f t="shared" si="43"/>
        <v>3.8818148102361234</v>
      </c>
      <c r="AB381" s="10">
        <f t="shared" si="44"/>
        <v>2.0973821627416402</v>
      </c>
      <c r="AC381" s="10">
        <f t="shared" si="45"/>
        <v>5.506999889765515</v>
      </c>
      <c r="AD381" s="10">
        <f t="shared" si="46"/>
        <v>0</v>
      </c>
      <c r="AE381" s="10">
        <f t="shared" si="47"/>
        <v>0</v>
      </c>
      <c r="AF381" s="10">
        <f t="shared" si="48"/>
        <v>0</v>
      </c>
    </row>
    <row r="382" spans="1:32" x14ac:dyDescent="0.2">
      <c r="A382" s="70">
        <f t="shared" si="33"/>
        <v>12</v>
      </c>
      <c r="B382" s="90" t="s">
        <v>421</v>
      </c>
      <c r="C382" s="90" t="s">
        <v>398</v>
      </c>
      <c r="D382" s="90">
        <v>1.1194584746267313</v>
      </c>
      <c r="E382" s="90">
        <v>1.2101266718882413</v>
      </c>
      <c r="F382" s="90">
        <v>1.038404883529219</v>
      </c>
      <c r="G382" s="411">
        <v>1.5518269146202031</v>
      </c>
      <c r="H382" s="411">
        <v>1.7190607858913673</v>
      </c>
      <c r="I382" s="411">
        <v>1.3983628922237379</v>
      </c>
      <c r="J382" s="11">
        <v>1.3788272139118969</v>
      </c>
      <c r="K382" s="11">
        <v>1.4991181657848323</v>
      </c>
      <c r="L382" s="11">
        <v>1.2692713500574795</v>
      </c>
      <c r="M382" s="11"/>
      <c r="N382" s="11"/>
      <c r="O382" s="11"/>
      <c r="P382" s="528"/>
      <c r="Q382" s="527">
        <f t="shared" si="34"/>
        <v>0.68941360695594844</v>
      </c>
      <c r="R382" s="137">
        <v>7</v>
      </c>
      <c r="S382" s="90" t="str">
        <f t="shared" si="35"/>
        <v>Doenças dos dentes e gengivas (7 anos) (D82)</v>
      </c>
      <c r="T382" s="90" t="str">
        <f t="shared" si="36"/>
        <v>D82</v>
      </c>
      <c r="U382" s="90">
        <f t="shared" si="37"/>
        <v>4.4293841207024487</v>
      </c>
      <c r="V382" s="90">
        <f t="shared" si="38"/>
        <v>4.4740866938996771</v>
      </c>
      <c r="W382" s="10">
        <f t="shared" si="39"/>
        <v>4.3826635911132694</v>
      </c>
      <c r="X382" s="10">
        <f t="shared" si="40"/>
        <v>5.8717660292463441</v>
      </c>
      <c r="Y382" s="10">
        <f t="shared" si="41"/>
        <v>5.8058925476603118</v>
      </c>
      <c r="Z382" s="10">
        <f t="shared" si="42"/>
        <v>5.9429106223678048</v>
      </c>
      <c r="AA382" s="10">
        <f t="shared" si="43"/>
        <v>3.4450651769087521</v>
      </c>
      <c r="AB382" s="10">
        <f t="shared" si="44"/>
        <v>2.9411764705882351</v>
      </c>
      <c r="AC382" s="10">
        <f t="shared" si="45"/>
        <v>3.9622641509433962</v>
      </c>
      <c r="AD382" s="10">
        <f t="shared" si="46"/>
        <v>0</v>
      </c>
      <c r="AE382" s="10">
        <f t="shared" si="47"/>
        <v>0</v>
      </c>
      <c r="AF382" s="10">
        <f t="shared" si="48"/>
        <v>0</v>
      </c>
    </row>
    <row r="383" spans="1:32" x14ac:dyDescent="0.2">
      <c r="A383" s="70">
        <f t="shared" si="33"/>
        <v>11</v>
      </c>
      <c r="B383" s="90" t="s">
        <v>422</v>
      </c>
      <c r="C383" s="90" t="s">
        <v>399</v>
      </c>
      <c r="D383" s="90">
        <v>1.5423794716440409</v>
      </c>
      <c r="E383" s="90">
        <v>1.139088013440547</v>
      </c>
      <c r="F383" s="90">
        <v>1.9029052340794015</v>
      </c>
      <c r="G383" s="411">
        <v>1.5273963901457037</v>
      </c>
      <c r="H383" s="411">
        <v>1.0006412272354122</v>
      </c>
      <c r="I383" s="411">
        <v>2.0107791253766698</v>
      </c>
      <c r="J383" s="11">
        <v>1.7043721926896609</v>
      </c>
      <c r="K383" s="11">
        <v>1.1100736590932669</v>
      </c>
      <c r="L383" s="11">
        <v>2.2456339270247714</v>
      </c>
      <c r="M383" s="11"/>
      <c r="N383" s="11"/>
      <c r="O383" s="11"/>
      <c r="P383" s="528"/>
      <c r="Q383" s="527">
        <f t="shared" si="34"/>
        <v>0.85218609634483045</v>
      </c>
      <c r="R383" s="137">
        <v>8</v>
      </c>
      <c r="S383" s="90" t="str">
        <f t="shared" si="35"/>
        <v>Doença cardíaca isquémica (K74 ou K76)</v>
      </c>
      <c r="T383" s="90" t="str">
        <f t="shared" si="36"/>
        <v>K74 ou K76</v>
      </c>
      <c r="U383" s="90">
        <f t="shared" si="37"/>
        <v>1.4086455192569411</v>
      </c>
      <c r="V383" s="90">
        <f t="shared" si="38"/>
        <v>1.6829494460754435</v>
      </c>
      <c r="W383" s="10">
        <f t="shared" si="39"/>
        <v>1.1634292362347654</v>
      </c>
      <c r="X383" s="10">
        <f t="shared" si="40"/>
        <v>2.5691139537383587</v>
      </c>
      <c r="Y383" s="10">
        <f t="shared" si="41"/>
        <v>2.6510866146877796</v>
      </c>
      <c r="Z383" s="10">
        <f t="shared" si="42"/>
        <v>2.4938908294979236</v>
      </c>
      <c r="AA383" s="10">
        <f t="shared" si="43"/>
        <v>2.4593068776527796</v>
      </c>
      <c r="AB383" s="10">
        <f t="shared" si="44"/>
        <v>2.5884427845212157</v>
      </c>
      <c r="AC383" s="10">
        <f t="shared" si="45"/>
        <v>2.3416954063715534</v>
      </c>
      <c r="AD383" s="10">
        <f t="shared" si="46"/>
        <v>0</v>
      </c>
      <c r="AE383" s="10">
        <f t="shared" si="47"/>
        <v>0</v>
      </c>
      <c r="AF383" s="10">
        <f t="shared" si="48"/>
        <v>0</v>
      </c>
    </row>
    <row r="384" spans="1:32" x14ac:dyDescent="0.2">
      <c r="A384" s="70">
        <f t="shared" si="33"/>
        <v>6</v>
      </c>
      <c r="B384" s="90" t="s">
        <v>423</v>
      </c>
      <c r="C384" s="90" t="s">
        <v>400</v>
      </c>
      <c r="D384" s="90">
        <v>3.2670695586536738</v>
      </c>
      <c r="E384" s="90">
        <v>2.0318455687064416</v>
      </c>
      <c r="F384" s="90">
        <v>4.3713083460010331</v>
      </c>
      <c r="G384" s="411">
        <v>3.871554074522872</v>
      </c>
      <c r="H384" s="411">
        <v>2.2447037489329897</v>
      </c>
      <c r="I384" s="411">
        <v>5.3644513740011694</v>
      </c>
      <c r="J384" s="11">
        <v>3.8818148102361234</v>
      </c>
      <c r="K384" s="11">
        <v>2.0973821627416402</v>
      </c>
      <c r="L384" s="11">
        <v>5.506999889765515</v>
      </c>
      <c r="M384" s="11"/>
      <c r="N384" s="11"/>
      <c r="O384" s="11"/>
      <c r="P384" s="528"/>
      <c r="Q384" s="527">
        <f t="shared" si="34"/>
        <v>1.9409074051180617</v>
      </c>
      <c r="R384" s="137">
        <v>9</v>
      </c>
      <c r="S384" s="90" t="str">
        <f t="shared" si="35"/>
        <v>Osteoporose (L95)</v>
      </c>
      <c r="T384" s="90" t="str">
        <f t="shared" si="36"/>
        <v>L95</v>
      </c>
      <c r="U384" s="90">
        <f t="shared" si="37"/>
        <v>2.0133234684145331</v>
      </c>
      <c r="V384" s="90">
        <f t="shared" si="38"/>
        <v>0.28738553453709426</v>
      </c>
      <c r="W384" s="10">
        <f t="shared" si="39"/>
        <v>3.5562400783996146</v>
      </c>
      <c r="X384" s="10">
        <f t="shared" si="40"/>
        <v>2.4547790991977014</v>
      </c>
      <c r="Y384" s="10">
        <f t="shared" si="41"/>
        <v>0.3904542911171649</v>
      </c>
      <c r="Z384" s="10">
        <f t="shared" si="42"/>
        <v>4.3491297243002558</v>
      </c>
      <c r="AA384" s="10">
        <f t="shared" si="43"/>
        <v>2.2285408167470226</v>
      </c>
      <c r="AB384" s="10">
        <f t="shared" si="44"/>
        <v>0.29394473838918284</v>
      </c>
      <c r="AC384" s="10">
        <f t="shared" si="45"/>
        <v>3.990488338766319</v>
      </c>
      <c r="AD384" s="10">
        <f t="shared" si="46"/>
        <v>0</v>
      </c>
      <c r="AE384" s="10">
        <f t="shared" si="47"/>
        <v>0</v>
      </c>
      <c r="AF384" s="10">
        <f t="shared" si="48"/>
        <v>0</v>
      </c>
    </row>
    <row r="385" spans="1:32" x14ac:dyDescent="0.2">
      <c r="A385" s="70">
        <f t="shared" si="33"/>
        <v>9</v>
      </c>
      <c r="B385" s="90" t="s">
        <v>424</v>
      </c>
      <c r="C385" s="90" t="s">
        <v>401</v>
      </c>
      <c r="D385" s="90">
        <v>2.0133234684145331</v>
      </c>
      <c r="E385" s="90">
        <v>0.28738553453709426</v>
      </c>
      <c r="F385" s="90">
        <v>3.5562400783996146</v>
      </c>
      <c r="G385" s="411">
        <v>2.4547790991977014</v>
      </c>
      <c r="H385" s="411">
        <v>0.3904542911171649</v>
      </c>
      <c r="I385" s="411">
        <v>4.3491297243002558</v>
      </c>
      <c r="J385" s="11">
        <v>2.2285408167470226</v>
      </c>
      <c r="K385" s="11">
        <v>0.29394473838918284</v>
      </c>
      <c r="L385" s="11">
        <v>3.990488338766319</v>
      </c>
      <c r="M385" s="11"/>
      <c r="N385" s="11"/>
      <c r="O385" s="11"/>
      <c r="P385" s="528"/>
      <c r="Q385" s="527">
        <f t="shared" si="34"/>
        <v>1.1142704083735113</v>
      </c>
      <c r="R385" s="137">
        <v>10</v>
      </c>
      <c r="S385" s="90" t="str">
        <f t="shared" si="35"/>
        <v>Asma (R96)</v>
      </c>
      <c r="T385" s="90" t="str">
        <f t="shared" si="36"/>
        <v>R96</v>
      </c>
      <c r="U385" s="90">
        <f t="shared" si="37"/>
        <v>1.9124110605593923</v>
      </c>
      <c r="V385" s="90">
        <f t="shared" si="38"/>
        <v>1.6951939425344171</v>
      </c>
      <c r="W385" s="10">
        <f t="shared" si="39"/>
        <v>2.1065941147674256</v>
      </c>
      <c r="X385" s="10">
        <f t="shared" si="40"/>
        <v>1.9636278351623653</v>
      </c>
      <c r="Y385" s="10">
        <f t="shared" si="41"/>
        <v>1.7206944858542004</v>
      </c>
      <c r="Z385" s="10">
        <f t="shared" si="42"/>
        <v>2.1865583257124865</v>
      </c>
      <c r="AA385" s="10">
        <f t="shared" si="43"/>
        <v>1.8469526517492891</v>
      </c>
      <c r="AB385" s="10">
        <f t="shared" si="44"/>
        <v>1.4973890790884257</v>
      </c>
      <c r="AC385" s="10">
        <f t="shared" si="45"/>
        <v>2.1653202311774615</v>
      </c>
      <c r="AD385" s="10">
        <f t="shared" si="46"/>
        <v>0</v>
      </c>
      <c r="AE385" s="10">
        <f t="shared" si="47"/>
        <v>0</v>
      </c>
      <c r="AF385" s="10">
        <f t="shared" si="48"/>
        <v>0</v>
      </c>
    </row>
    <row r="386" spans="1:32" x14ac:dyDescent="0.2">
      <c r="A386" s="70">
        <f t="shared" si="33"/>
        <v>16</v>
      </c>
      <c r="B386" s="90" t="s">
        <v>425</v>
      </c>
      <c r="C386" s="90" t="s">
        <v>402</v>
      </c>
      <c r="D386" s="90">
        <v>0.55382835293835386</v>
      </c>
      <c r="E386" s="90">
        <v>0.37167705974038379</v>
      </c>
      <c r="F386" s="90">
        <v>0.71666402059995138</v>
      </c>
      <c r="G386" s="411">
        <v>0.75636903773050201</v>
      </c>
      <c r="H386" s="411">
        <v>0.50154588858983096</v>
      </c>
      <c r="I386" s="411">
        <v>0.9902103353672248</v>
      </c>
      <c r="J386" s="11">
        <v>0.78130794906663359</v>
      </c>
      <c r="K386" s="11">
        <v>0.49106062177957605</v>
      </c>
      <c r="L386" s="11">
        <v>1.0456528243649705</v>
      </c>
      <c r="M386" s="11"/>
      <c r="N386" s="11"/>
      <c r="O386" s="11"/>
      <c r="P386" s="528"/>
      <c r="Q386" s="527">
        <f t="shared" si="34"/>
        <v>0.39065397453331679</v>
      </c>
      <c r="R386" s="137">
        <v>11</v>
      </c>
      <c r="S386" s="90" t="str">
        <f t="shared" si="35"/>
        <v>Osteoartrose da anca (L89)</v>
      </c>
      <c r="T386" s="90" t="str">
        <f t="shared" si="36"/>
        <v>L89</v>
      </c>
      <c r="U386" s="90">
        <f t="shared" si="37"/>
        <v>1.5423794716440409</v>
      </c>
      <c r="V386" s="90">
        <f t="shared" si="38"/>
        <v>1.139088013440547</v>
      </c>
      <c r="W386" s="10">
        <f t="shared" si="39"/>
        <v>1.9029052340794015</v>
      </c>
      <c r="X386" s="10">
        <f t="shared" si="40"/>
        <v>1.5273963901457037</v>
      </c>
      <c r="Y386" s="10">
        <f t="shared" si="41"/>
        <v>1.0006412272354122</v>
      </c>
      <c r="Z386" s="10">
        <f t="shared" si="42"/>
        <v>2.0107791253766698</v>
      </c>
      <c r="AA386" s="10">
        <f t="shared" si="43"/>
        <v>1.7043721926896609</v>
      </c>
      <c r="AB386" s="10">
        <f t="shared" si="44"/>
        <v>1.1100736590932669</v>
      </c>
      <c r="AC386" s="10">
        <f t="shared" si="45"/>
        <v>2.2456339270247714</v>
      </c>
      <c r="AD386" s="10">
        <f t="shared" si="46"/>
        <v>0</v>
      </c>
      <c r="AE386" s="10">
        <f t="shared" si="47"/>
        <v>0</v>
      </c>
      <c r="AF386" s="10">
        <f t="shared" si="48"/>
        <v>0</v>
      </c>
    </row>
    <row r="387" spans="1:32" x14ac:dyDescent="0.2">
      <c r="A387" s="70">
        <f t="shared" si="33"/>
        <v>3</v>
      </c>
      <c r="B387" s="90" t="s">
        <v>426</v>
      </c>
      <c r="C387" s="90" t="s">
        <v>403</v>
      </c>
      <c r="D387" s="90">
        <v>7.6372013897529758</v>
      </c>
      <c r="E387" s="90">
        <v>3.1391390493249474</v>
      </c>
      <c r="F387" s="90">
        <v>11.658281731966259</v>
      </c>
      <c r="G387" s="411">
        <v>8.9851560133292949</v>
      </c>
      <c r="H387" s="411">
        <v>3.3862515979627763</v>
      </c>
      <c r="I387" s="411">
        <v>14.123052936149799</v>
      </c>
      <c r="J387" s="11">
        <v>10.209749866073269</v>
      </c>
      <c r="K387" s="11">
        <v>3.7659508247743543</v>
      </c>
      <c r="L387" s="11">
        <v>16.07848695296137</v>
      </c>
      <c r="M387" s="11"/>
      <c r="N387" s="11"/>
      <c r="O387" s="11"/>
      <c r="P387" s="528"/>
      <c r="Q387" s="527">
        <f t="shared" si="34"/>
        <v>5.1048749330366343</v>
      </c>
      <c r="R387" s="137">
        <v>12</v>
      </c>
      <c r="S387" s="90" t="str">
        <f t="shared" si="35"/>
        <v>Trombose / acidente vascular cerebral (K90)</v>
      </c>
      <c r="T387" s="90" t="str">
        <f t="shared" si="36"/>
        <v>K90</v>
      </c>
      <c r="U387" s="90">
        <f t="shared" si="37"/>
        <v>1.1194584746267313</v>
      </c>
      <c r="V387" s="90">
        <f t="shared" si="38"/>
        <v>1.2101266718882413</v>
      </c>
      <c r="W387" s="10">
        <f t="shared" si="39"/>
        <v>1.038404883529219</v>
      </c>
      <c r="X387" s="10">
        <f t="shared" si="40"/>
        <v>1.5518269146202031</v>
      </c>
      <c r="Y387" s="10">
        <f t="shared" si="41"/>
        <v>1.7190607858913673</v>
      </c>
      <c r="Z387" s="10">
        <f t="shared" si="42"/>
        <v>1.3983628922237379</v>
      </c>
      <c r="AA387" s="10">
        <f t="shared" si="43"/>
        <v>1.3788272139118969</v>
      </c>
      <c r="AB387" s="10">
        <f t="shared" si="44"/>
        <v>1.4991181657848323</v>
      </c>
      <c r="AC387" s="10">
        <f t="shared" si="45"/>
        <v>1.2692713500574795</v>
      </c>
      <c r="AD387" s="10">
        <f t="shared" si="46"/>
        <v>0</v>
      </c>
      <c r="AE387" s="10">
        <f t="shared" si="47"/>
        <v>0</v>
      </c>
      <c r="AF387" s="10">
        <f t="shared" si="48"/>
        <v>0</v>
      </c>
    </row>
    <row r="388" spans="1:32" x14ac:dyDescent="0.2">
      <c r="A388" s="70">
        <f t="shared" si="33"/>
        <v>13</v>
      </c>
      <c r="B388" s="90" t="s">
        <v>427</v>
      </c>
      <c r="C388" s="90" t="s">
        <v>404</v>
      </c>
      <c r="D388" s="90">
        <v>0.99120287415322317</v>
      </c>
      <c r="E388" s="90">
        <v>1.0152436778269249</v>
      </c>
      <c r="F388" s="90">
        <v>0.96971139721336985</v>
      </c>
      <c r="G388" s="411">
        <v>1.2234806656829309</v>
      </c>
      <c r="H388" s="411">
        <v>1.3212548449414523</v>
      </c>
      <c r="I388" s="411">
        <v>1.1337571023792035</v>
      </c>
      <c r="J388" s="11">
        <v>1.2914657765690032</v>
      </c>
      <c r="K388" s="11">
        <v>1.3573330566794619</v>
      </c>
      <c r="L388" s="11">
        <v>1.2314766696587456</v>
      </c>
      <c r="M388" s="11"/>
      <c r="N388" s="11"/>
      <c r="O388" s="11"/>
      <c r="P388" s="528"/>
      <c r="Q388" s="527">
        <f t="shared" si="34"/>
        <v>0.64573288828450159</v>
      </c>
      <c r="R388" s="137">
        <v>13</v>
      </c>
      <c r="S388" s="90" t="str">
        <f t="shared" si="35"/>
        <v>Bronquite crónica (R79)</v>
      </c>
      <c r="T388" s="90" t="str">
        <f t="shared" si="36"/>
        <v>R79</v>
      </c>
      <c r="U388" s="90">
        <f t="shared" si="37"/>
        <v>0.99120287415322317</v>
      </c>
      <c r="V388" s="90">
        <f t="shared" si="38"/>
        <v>1.0152436778269249</v>
      </c>
      <c r="W388" s="10">
        <f t="shared" si="39"/>
        <v>0.96971139721336985</v>
      </c>
      <c r="X388" s="10">
        <f t="shared" si="40"/>
        <v>1.2234806656829309</v>
      </c>
      <c r="Y388" s="10">
        <f t="shared" si="41"/>
        <v>1.3212548449414523</v>
      </c>
      <c r="Z388" s="10">
        <f t="shared" si="42"/>
        <v>1.1337571023792035</v>
      </c>
      <c r="AA388" s="10">
        <f t="shared" si="43"/>
        <v>1.2914657765690032</v>
      </c>
      <c r="AB388" s="10">
        <f t="shared" si="44"/>
        <v>1.3573330566794619</v>
      </c>
      <c r="AC388" s="10">
        <f t="shared" si="45"/>
        <v>1.2314766696587456</v>
      </c>
      <c r="AD388" s="10">
        <f t="shared" si="46"/>
        <v>0</v>
      </c>
      <c r="AE388" s="10">
        <f t="shared" si="47"/>
        <v>0</v>
      </c>
      <c r="AF388" s="10">
        <f t="shared" si="48"/>
        <v>0</v>
      </c>
    </row>
    <row r="389" spans="1:32" x14ac:dyDescent="0.2">
      <c r="A389" s="70">
        <f t="shared" si="33"/>
        <v>22</v>
      </c>
      <c r="B389" s="90" t="s">
        <v>428</v>
      </c>
      <c r="C389" s="90" t="s">
        <v>405</v>
      </c>
      <c r="D389" s="90">
        <v>6.3671270910621552E-2</v>
      </c>
      <c r="E389" s="90">
        <v>8.6390581739113612E-2</v>
      </c>
      <c r="F389" s="90">
        <v>4.3361153520743538E-2</v>
      </c>
      <c r="G389" s="411">
        <v>6.2737586850514504E-2</v>
      </c>
      <c r="H389" s="411">
        <v>9.4346172853624566E-2</v>
      </c>
      <c r="I389" s="411">
        <v>3.3731616269133319E-2</v>
      </c>
      <c r="J389" s="11">
        <v>5.3570692710264968E-2</v>
      </c>
      <c r="K389" s="11">
        <v>7.9537988034720064E-2</v>
      </c>
      <c r="L389" s="11">
        <v>2.9920788648997654E-2</v>
      </c>
      <c r="M389" s="11"/>
      <c r="N389" s="11"/>
      <c r="O389" s="11"/>
      <c r="P389" s="528"/>
      <c r="Q389" s="527">
        <f t="shared" si="34"/>
        <v>2.6785346355132484E-2</v>
      </c>
      <c r="R389" s="137">
        <v>14</v>
      </c>
      <c r="S389" s="90" t="str">
        <f t="shared" si="35"/>
        <v>DPOC (R95)</v>
      </c>
      <c r="T389" s="90" t="str">
        <f t="shared" si="36"/>
        <v>R95</v>
      </c>
      <c r="U389" s="90">
        <f t="shared" si="37"/>
        <v>0.88923170679705144</v>
      </c>
      <c r="V389" s="90">
        <f t="shared" si="38"/>
        <v>1.1616631606934789</v>
      </c>
      <c r="W389" s="10">
        <f t="shared" si="39"/>
        <v>0.64568933655963368</v>
      </c>
      <c r="X389" s="10">
        <f t="shared" si="40"/>
        <v>1.0544214363193949</v>
      </c>
      <c r="Y389" s="10">
        <f t="shared" si="41"/>
        <v>1.4544013919123684</v>
      </c>
      <c r="Z389" s="10">
        <f t="shared" si="42"/>
        <v>0.68737538041767232</v>
      </c>
      <c r="AA389" s="10">
        <f t="shared" si="43"/>
        <v>0.92636090163596663</v>
      </c>
      <c r="AB389" s="10">
        <f t="shared" si="44"/>
        <v>1.1723207801639175</v>
      </c>
      <c r="AC389" s="10">
        <f t="shared" si="45"/>
        <v>0.70235114407647126</v>
      </c>
      <c r="AD389" s="10">
        <f t="shared" si="46"/>
        <v>0</v>
      </c>
      <c r="AE389" s="10">
        <f t="shared" si="47"/>
        <v>0</v>
      </c>
      <c r="AF389" s="10">
        <f t="shared" si="48"/>
        <v>0</v>
      </c>
    </row>
    <row r="390" spans="1:32" x14ac:dyDescent="0.2">
      <c r="A390" s="70">
        <f t="shared" si="33"/>
        <v>14</v>
      </c>
      <c r="B390" s="90" t="s">
        <v>502</v>
      </c>
      <c r="C390" s="90" t="s">
        <v>406</v>
      </c>
      <c r="D390" s="90">
        <v>0.88923170679705144</v>
      </c>
      <c r="E390" s="90">
        <v>1.1616631606934789</v>
      </c>
      <c r="F390" s="90">
        <v>0.64568933655963368</v>
      </c>
      <c r="G390" s="411">
        <v>1.0544214363193949</v>
      </c>
      <c r="H390" s="411">
        <v>1.4544013919123684</v>
      </c>
      <c r="I390" s="411">
        <v>0.68737538041767232</v>
      </c>
      <c r="J390" s="11">
        <v>0.92636090163596663</v>
      </c>
      <c r="K390" s="11">
        <v>1.1723207801639175</v>
      </c>
      <c r="L390" s="11">
        <v>0.70235114407647126</v>
      </c>
      <c r="M390" s="11"/>
      <c r="N390" s="11"/>
      <c r="O390" s="11"/>
      <c r="P390" s="528"/>
      <c r="Q390" s="527">
        <f t="shared" si="34"/>
        <v>0.46318045081798331</v>
      </c>
      <c r="R390" s="137">
        <v>15</v>
      </c>
      <c r="S390" s="90" t="str">
        <f t="shared" si="35"/>
        <v>Enfarte agudo do miocárdio (K75)</v>
      </c>
      <c r="T390" s="90" t="str">
        <f t="shared" si="36"/>
        <v>K75</v>
      </c>
      <c r="U390" s="90">
        <f t="shared" si="37"/>
        <v>0.54802945915747803</v>
      </c>
      <c r="V390" s="90">
        <f t="shared" si="38"/>
        <v>0.85326648181249831</v>
      </c>
      <c r="W390" s="10">
        <f t="shared" si="39"/>
        <v>0.2751602771360887</v>
      </c>
      <c r="X390" s="10">
        <f t="shared" si="40"/>
        <v>0.77220001758997758</v>
      </c>
      <c r="Y390" s="10">
        <f t="shared" si="41"/>
        <v>1.1439983989740363</v>
      </c>
      <c r="Z390" s="10">
        <f t="shared" si="42"/>
        <v>0.43101509677225908</v>
      </c>
      <c r="AA390" s="10">
        <f t="shared" si="43"/>
        <v>0.8744385379321713</v>
      </c>
      <c r="AB390" s="10">
        <f t="shared" si="44"/>
        <v>1.3192931493585089</v>
      </c>
      <c r="AC390" s="10">
        <f t="shared" si="45"/>
        <v>0.469283948284279</v>
      </c>
      <c r="AD390" s="10">
        <f t="shared" si="46"/>
        <v>0</v>
      </c>
      <c r="AE390" s="10">
        <f t="shared" si="47"/>
        <v>0</v>
      </c>
      <c r="AF390" s="10">
        <f t="shared" si="48"/>
        <v>0</v>
      </c>
    </row>
    <row r="391" spans="1:32" x14ac:dyDescent="0.2">
      <c r="A391" s="70">
        <f t="shared" si="33"/>
        <v>10</v>
      </c>
      <c r="B391" s="90" t="s">
        <v>429</v>
      </c>
      <c r="C391" s="90" t="s">
        <v>407</v>
      </c>
      <c r="D391" s="90">
        <v>1.9124110605593923</v>
      </c>
      <c r="E391" s="90">
        <v>1.6951939425344171</v>
      </c>
      <c r="F391" s="90">
        <v>2.1065941147674256</v>
      </c>
      <c r="G391" s="411">
        <v>1.9636278351623653</v>
      </c>
      <c r="H391" s="411">
        <v>1.7206944858542004</v>
      </c>
      <c r="I391" s="411">
        <v>2.1865583257124865</v>
      </c>
      <c r="J391" s="11">
        <v>1.8469526517492891</v>
      </c>
      <c r="K391" s="11">
        <v>1.4973890790884257</v>
      </c>
      <c r="L391" s="11">
        <v>2.1653202311774615</v>
      </c>
      <c r="M391" s="11"/>
      <c r="N391" s="11"/>
      <c r="O391" s="11"/>
      <c r="P391" s="528"/>
      <c r="Q391" s="527">
        <f t="shared" si="34"/>
        <v>0.92347632587464457</v>
      </c>
      <c r="R391" s="137">
        <v>16</v>
      </c>
      <c r="S391" s="90" t="str">
        <f t="shared" si="35"/>
        <v>Demência (P70)</v>
      </c>
      <c r="T391" s="90" t="str">
        <f t="shared" si="36"/>
        <v>P70</v>
      </c>
      <c r="U391" s="90">
        <f t="shared" si="37"/>
        <v>0.55382835293835386</v>
      </c>
      <c r="V391" s="90">
        <f t="shared" si="38"/>
        <v>0.37167705974038379</v>
      </c>
      <c r="W391" s="10">
        <f t="shared" si="39"/>
        <v>0.71666402059995138</v>
      </c>
      <c r="X391" s="10">
        <f t="shared" si="40"/>
        <v>0.75636903773050201</v>
      </c>
      <c r="Y391" s="10">
        <f t="shared" si="41"/>
        <v>0.50154588858983096</v>
      </c>
      <c r="Z391" s="10">
        <f t="shared" si="42"/>
        <v>0.9902103353672248</v>
      </c>
      <c r="AA391" s="10">
        <f t="shared" si="43"/>
        <v>0.78130794906663359</v>
      </c>
      <c r="AB391" s="10">
        <f t="shared" si="44"/>
        <v>0.49106062177957605</v>
      </c>
      <c r="AC391" s="10">
        <f t="shared" si="45"/>
        <v>1.0456528243649705</v>
      </c>
      <c r="AD391" s="10">
        <f t="shared" si="46"/>
        <v>0</v>
      </c>
      <c r="AE391" s="10">
        <f t="shared" si="47"/>
        <v>0</v>
      </c>
      <c r="AF391" s="10">
        <f t="shared" si="48"/>
        <v>0</v>
      </c>
    </row>
    <row r="392" spans="1:32" x14ac:dyDescent="0.2">
      <c r="A392" s="70">
        <f t="shared" si="33"/>
        <v>5</v>
      </c>
      <c r="B392" s="90" t="s">
        <v>430</v>
      </c>
      <c r="C392" s="90" t="s">
        <v>408</v>
      </c>
      <c r="D392" s="90">
        <v>5.1104281302880299</v>
      </c>
      <c r="E392" s="90">
        <v>4.2260181761832811</v>
      </c>
      <c r="F392" s="90">
        <v>5.9010537845714133</v>
      </c>
      <c r="G392" s="411">
        <v>5.4820142478818736</v>
      </c>
      <c r="H392" s="411">
        <v>4.2312829037383137</v>
      </c>
      <c r="I392" s="411">
        <v>6.6297617798299928</v>
      </c>
      <c r="J392" s="11">
        <v>4.8287798244529601</v>
      </c>
      <c r="K392" s="11">
        <v>3.5463568143306707</v>
      </c>
      <c r="L392" s="11">
        <v>5.9967559565991087</v>
      </c>
      <c r="M392" s="11"/>
      <c r="N392" s="11"/>
      <c r="O392" s="11"/>
      <c r="P392" s="528"/>
      <c r="Q392" s="527">
        <f t="shared" si="34"/>
        <v>2.41438991222648</v>
      </c>
      <c r="R392" s="137">
        <v>17</v>
      </c>
      <c r="S392" s="90" t="str">
        <f t="shared" si="35"/>
        <v>Neoplasia maligna da mama feminina (X76)</v>
      </c>
      <c r="T392" s="90" t="str">
        <f t="shared" si="36"/>
        <v>X76</v>
      </c>
      <c r="U392" s="90">
        <f t="shared" si="37"/>
        <v>0.60290039880264978</v>
      </c>
      <c r="V392" s="90" t="str">
        <f t="shared" si="38"/>
        <v>---</v>
      </c>
      <c r="W392" s="10">
        <f t="shared" si="39"/>
        <v>1.1418682383873697</v>
      </c>
      <c r="X392" s="10">
        <f t="shared" si="40"/>
        <v>0.627766756896737</v>
      </c>
      <c r="Y392" s="10" t="str">
        <f t="shared" si="41"/>
        <v>---</v>
      </c>
      <c r="Z392" s="10">
        <f t="shared" si="42"/>
        <v>1.2038439050717358</v>
      </c>
      <c r="AA392" s="10">
        <f t="shared" si="43"/>
        <v>0.60823340338731613</v>
      </c>
      <c r="AB392" s="10" t="str">
        <f t="shared" si="44"/>
        <v>---</v>
      </c>
      <c r="AC392" s="10">
        <f t="shared" si="45"/>
        <v>1.1621864222610667</v>
      </c>
      <c r="AD392" s="10">
        <f t="shared" si="46"/>
        <v>0</v>
      </c>
      <c r="AE392" s="10">
        <f t="shared" si="47"/>
        <v>0</v>
      </c>
      <c r="AF392" s="10">
        <f t="shared" si="48"/>
        <v>0</v>
      </c>
    </row>
    <row r="393" spans="1:32" x14ac:dyDescent="0.2">
      <c r="A393" s="70">
        <f t="shared" si="33"/>
        <v>4</v>
      </c>
      <c r="B393" s="90" t="s">
        <v>433</v>
      </c>
      <c r="C393" s="90" t="s">
        <v>411</v>
      </c>
      <c r="D393" s="90">
        <v>6.9061522377659124</v>
      </c>
      <c r="E393" s="90">
        <v>7.2281423390815931</v>
      </c>
      <c r="F393" s="90">
        <v>6.6183065013583242</v>
      </c>
      <c r="G393" s="411">
        <v>8.5502926776832044</v>
      </c>
      <c r="H393" s="411">
        <v>8.5912196795497522</v>
      </c>
      <c r="I393" s="411">
        <v>8.51273555912028</v>
      </c>
      <c r="J393" s="11">
        <v>8.6652655870111666</v>
      </c>
      <c r="K393" s="11">
        <v>8.5140228931078603</v>
      </c>
      <c r="L393" s="11">
        <v>8.8030109762050994</v>
      </c>
      <c r="M393" s="11"/>
      <c r="N393" s="11"/>
      <c r="O393" s="11"/>
      <c r="P393" s="528"/>
      <c r="Q393" s="527">
        <f t="shared" si="34"/>
        <v>4.3326327935055833</v>
      </c>
      <c r="R393" s="137">
        <v>18</v>
      </c>
      <c r="S393" s="90" t="str">
        <f t="shared" si="35"/>
        <v>Neoplasia maligna da próstata (Y77)</v>
      </c>
      <c r="T393" s="90" t="str">
        <f t="shared" si="36"/>
        <v>Y77</v>
      </c>
      <c r="U393" s="90">
        <f t="shared" si="37"/>
        <v>0.3878070924647698</v>
      </c>
      <c r="V393" s="90">
        <f t="shared" si="38"/>
        <v>0.82161600188997408</v>
      </c>
      <c r="W393" s="10" t="str">
        <f t="shared" si="39"/>
        <v>---</v>
      </c>
      <c r="X393" s="10">
        <f t="shared" si="40"/>
        <v>0.41414625089171414</v>
      </c>
      <c r="Y393" s="10">
        <f t="shared" si="41"/>
        <v>0.86545255531095444</v>
      </c>
      <c r="Z393" s="10" t="str">
        <f t="shared" si="42"/>
        <v>---</v>
      </c>
      <c r="AA393" s="10">
        <f t="shared" si="43"/>
        <v>0.40548893559154409</v>
      </c>
      <c r="AB393" s="10">
        <f t="shared" si="44"/>
        <v>0.85071065463222328</v>
      </c>
      <c r="AC393" s="10" t="str">
        <f t="shared" si="45"/>
        <v>---</v>
      </c>
      <c r="AD393" s="10">
        <f t="shared" si="46"/>
        <v>0</v>
      </c>
      <c r="AE393" s="10">
        <f t="shared" si="47"/>
        <v>0</v>
      </c>
      <c r="AF393" s="10">
        <f t="shared" si="48"/>
        <v>0</v>
      </c>
    </row>
    <row r="394" spans="1:32" x14ac:dyDescent="0.2">
      <c r="A394" s="70">
        <f t="shared" si="33"/>
        <v>2</v>
      </c>
      <c r="B394" s="90" t="s">
        <v>434</v>
      </c>
      <c r="C394" s="90" t="s">
        <v>412</v>
      </c>
      <c r="D394" s="90">
        <v>16.646156843855412</v>
      </c>
      <c r="E394" s="90">
        <v>15.934967112723038</v>
      </c>
      <c r="F394" s="90">
        <v>17.281930835188799</v>
      </c>
      <c r="G394" s="411">
        <v>19.16310795360155</v>
      </c>
      <c r="H394" s="411">
        <v>17.14649795991717</v>
      </c>
      <c r="I394" s="411">
        <v>21.013672548461088</v>
      </c>
      <c r="J394" s="11">
        <v>18.13738822268925</v>
      </c>
      <c r="K394" s="11">
        <v>16.592315938721168</v>
      </c>
      <c r="L394" s="11">
        <v>19.544574101195256</v>
      </c>
      <c r="M394" s="11"/>
      <c r="N394" s="11"/>
      <c r="O394" s="11"/>
      <c r="P394" s="528"/>
      <c r="Q394" s="527">
        <f t="shared" si="34"/>
        <v>9.0686941113446249</v>
      </c>
      <c r="R394" s="137">
        <v>19</v>
      </c>
      <c r="S394" s="90" t="str">
        <f t="shared" si="35"/>
        <v>Neoplasia maligna do cólon e reto (D75)</v>
      </c>
      <c r="T394" s="90" t="str">
        <f t="shared" si="36"/>
        <v>D75</v>
      </c>
      <c r="U394" s="90">
        <f t="shared" si="37"/>
        <v>0.37987125290199664</v>
      </c>
      <c r="V394" s="90">
        <f t="shared" si="38"/>
        <v>0.44734598995827812</v>
      </c>
      <c r="W394" s="10">
        <f t="shared" si="39"/>
        <v>0.31955164898401156</v>
      </c>
      <c r="X394" s="10">
        <f t="shared" si="40"/>
        <v>0.41336447410853011</v>
      </c>
      <c r="Y394" s="10">
        <f t="shared" si="41"/>
        <v>0.50399643853408105</v>
      </c>
      <c r="Z394" s="10">
        <f t="shared" si="42"/>
        <v>0.33019504370118286</v>
      </c>
      <c r="AA394" s="10">
        <f t="shared" si="43"/>
        <v>0.34285243334569576</v>
      </c>
      <c r="AB394" s="10">
        <f t="shared" si="44"/>
        <v>0.41152263374485598</v>
      </c>
      <c r="AC394" s="10">
        <f t="shared" si="45"/>
        <v>0.28031054629060959</v>
      </c>
      <c r="AD394" s="10">
        <f t="shared" si="46"/>
        <v>0</v>
      </c>
      <c r="AE394" s="10">
        <f t="shared" si="47"/>
        <v>0</v>
      </c>
      <c r="AF394" s="10">
        <f t="shared" si="48"/>
        <v>0</v>
      </c>
    </row>
    <row r="395" spans="1:32" x14ac:dyDescent="0.2">
      <c r="A395" s="70">
        <f t="shared" si="33"/>
        <v>20</v>
      </c>
      <c r="B395" s="90" t="s">
        <v>435</v>
      </c>
      <c r="C395" s="90" t="s">
        <v>413</v>
      </c>
      <c r="D395" s="90">
        <v>0.10573024925432734</v>
      </c>
      <c r="E395" s="514" t="s">
        <v>460</v>
      </c>
      <c r="F395" s="90">
        <v>0.20024868734547877</v>
      </c>
      <c r="G395" s="411">
        <v>9.479043496105774E-2</v>
      </c>
      <c r="H395" s="411" t="s">
        <v>460</v>
      </c>
      <c r="I395" s="411">
        <v>0.18177593211699622</v>
      </c>
      <c r="J395" s="11">
        <v>0.1046688919108254</v>
      </c>
      <c r="K395" s="11" t="s">
        <v>460</v>
      </c>
      <c r="L395" s="11">
        <v>0.19999685044330009</v>
      </c>
      <c r="M395" s="11"/>
      <c r="N395" s="11"/>
      <c r="O395" s="11"/>
      <c r="P395" s="528"/>
      <c r="Q395" s="527">
        <f t="shared" si="34"/>
        <v>5.2334445955412701E-2</v>
      </c>
      <c r="R395" s="137">
        <v>20</v>
      </c>
      <c r="S395" s="90" t="str">
        <f t="shared" si="35"/>
        <v>Neoplasia maligna do colo do útero (X75)</v>
      </c>
      <c r="T395" s="90" t="str">
        <f t="shared" si="36"/>
        <v>X75</v>
      </c>
      <c r="U395" s="90">
        <f t="shared" si="37"/>
        <v>0.10573024925432734</v>
      </c>
      <c r="V395" s="90" t="str">
        <f t="shared" si="38"/>
        <v>---</v>
      </c>
      <c r="W395" s="10">
        <f t="shared" si="39"/>
        <v>0.20024868734547877</v>
      </c>
      <c r="X395" s="10">
        <f t="shared" si="40"/>
        <v>9.479043496105774E-2</v>
      </c>
      <c r="Y395" s="10" t="str">
        <f t="shared" si="41"/>
        <v>---</v>
      </c>
      <c r="Z395" s="10">
        <f t="shared" si="42"/>
        <v>0.18177593211699622</v>
      </c>
      <c r="AA395" s="10">
        <f t="shared" si="43"/>
        <v>0.1046688919108254</v>
      </c>
      <c r="AB395" s="10" t="str">
        <f t="shared" si="44"/>
        <v>---</v>
      </c>
      <c r="AC395" s="10">
        <f t="shared" si="45"/>
        <v>0.19999685044330009</v>
      </c>
      <c r="AD395" s="10">
        <f t="shared" si="46"/>
        <v>0</v>
      </c>
      <c r="AE395" s="10">
        <f t="shared" si="47"/>
        <v>0</v>
      </c>
      <c r="AF395" s="10">
        <f t="shared" si="48"/>
        <v>0</v>
      </c>
    </row>
    <row r="396" spans="1:32" x14ac:dyDescent="0.2">
      <c r="A396" s="70">
        <f t="shared" si="33"/>
        <v>17</v>
      </c>
      <c r="B396" s="90" t="s">
        <v>436</v>
      </c>
      <c r="C396" s="90" t="s">
        <v>414</v>
      </c>
      <c r="D396" s="90">
        <v>0.60290039880264978</v>
      </c>
      <c r="E396" s="514" t="s">
        <v>460</v>
      </c>
      <c r="F396" s="90">
        <v>1.1418682383873697</v>
      </c>
      <c r="G396" s="411">
        <v>0.627766756896737</v>
      </c>
      <c r="H396" s="411" t="s">
        <v>460</v>
      </c>
      <c r="I396" s="411">
        <v>1.2038439050717358</v>
      </c>
      <c r="J396" s="11">
        <v>0.60823340338731613</v>
      </c>
      <c r="K396" s="11" t="s">
        <v>460</v>
      </c>
      <c r="L396" s="11">
        <v>1.1621864222610667</v>
      </c>
      <c r="M396" s="11"/>
      <c r="N396" s="11"/>
      <c r="O396" s="11"/>
      <c r="P396" s="528"/>
      <c r="Q396" s="527">
        <f t="shared" si="34"/>
        <v>0.30411670169365806</v>
      </c>
      <c r="R396" s="137">
        <v>21</v>
      </c>
      <c r="S396" s="90" t="str">
        <f t="shared" si="35"/>
        <v>Neoplasia maligna do estômago (D74)</v>
      </c>
      <c r="T396" s="90" t="str">
        <f t="shared" si="36"/>
        <v>D74</v>
      </c>
      <c r="U396" s="90">
        <f t="shared" si="37"/>
        <v>0.11052866387367853</v>
      </c>
      <c r="V396" s="90">
        <f t="shared" si="38"/>
        <v>0.13038845304883845</v>
      </c>
      <c r="W396" s="10">
        <f t="shared" si="39"/>
        <v>9.2774839713665527E-2</v>
      </c>
      <c r="X396" s="10">
        <f t="shared" si="40"/>
        <v>8.599544615023795E-2</v>
      </c>
      <c r="Y396" s="10">
        <f t="shared" si="41"/>
        <v>0.10210624767708286</v>
      </c>
      <c r="Z396" s="10">
        <f t="shared" si="42"/>
        <v>7.1211189901503671E-2</v>
      </c>
      <c r="AA396" s="10">
        <f t="shared" si="43"/>
        <v>8.2416450323484561E-2</v>
      </c>
      <c r="AB396" s="10">
        <f t="shared" si="44"/>
        <v>8.991250821316181E-2</v>
      </c>
      <c r="AC396" s="10">
        <f t="shared" si="45"/>
        <v>7.5589360797467753E-2</v>
      </c>
      <c r="AD396" s="10">
        <f t="shared" si="46"/>
        <v>0</v>
      </c>
      <c r="AE396" s="10">
        <f t="shared" si="47"/>
        <v>0</v>
      </c>
      <c r="AF396" s="10">
        <f t="shared" si="48"/>
        <v>0</v>
      </c>
    </row>
    <row r="397" spans="1:32" x14ac:dyDescent="0.2">
      <c r="A397" s="70">
        <f t="shared" si="33"/>
        <v>18</v>
      </c>
      <c r="B397" s="90" t="s">
        <v>437</v>
      </c>
      <c r="C397" s="90" t="s">
        <v>415</v>
      </c>
      <c r="D397" s="90">
        <v>0.3878070924647698</v>
      </c>
      <c r="E397" s="90">
        <v>0.82161600188997408</v>
      </c>
      <c r="F397" s="514" t="s">
        <v>460</v>
      </c>
      <c r="G397" s="411">
        <v>0.41414625089171414</v>
      </c>
      <c r="H397" s="411">
        <v>0.86545255531095444</v>
      </c>
      <c r="I397" s="411" t="s">
        <v>460</v>
      </c>
      <c r="J397" s="11">
        <v>0.40548893559154409</v>
      </c>
      <c r="K397" s="11">
        <v>0.85071065463222328</v>
      </c>
      <c r="L397" s="11" t="s">
        <v>460</v>
      </c>
      <c r="M397" s="11"/>
      <c r="N397" s="11"/>
      <c r="O397" s="11"/>
      <c r="P397" s="528"/>
      <c r="Q397" s="527">
        <f t="shared" si="34"/>
        <v>0.20274446779577204</v>
      </c>
      <c r="R397" s="137">
        <v>22</v>
      </c>
      <c r="S397" s="90" t="str">
        <f t="shared" si="35"/>
        <v>Neoplasia maligna do brônquio / pulmão (R84)</v>
      </c>
      <c r="T397" s="90" t="str">
        <f t="shared" si="36"/>
        <v>R84</v>
      </c>
      <c r="U397" s="90">
        <f t="shared" si="37"/>
        <v>6.3671270910621552E-2</v>
      </c>
      <c r="V397" s="90">
        <f t="shared" si="38"/>
        <v>8.6390581739113612E-2</v>
      </c>
      <c r="W397" s="10">
        <f t="shared" si="39"/>
        <v>4.3361153520743538E-2</v>
      </c>
      <c r="X397" s="10">
        <f t="shared" si="40"/>
        <v>6.2737586850514504E-2</v>
      </c>
      <c r="Y397" s="10">
        <f t="shared" si="41"/>
        <v>9.4346172853624566E-2</v>
      </c>
      <c r="Z397" s="10">
        <f t="shared" si="42"/>
        <v>3.3731616269133319E-2</v>
      </c>
      <c r="AA397" s="10">
        <f t="shared" si="43"/>
        <v>5.3570692710264968E-2</v>
      </c>
      <c r="AB397" s="10">
        <f t="shared" si="44"/>
        <v>7.9537988034720064E-2</v>
      </c>
      <c r="AC397" s="10">
        <f t="shared" si="45"/>
        <v>2.9920788648997654E-2</v>
      </c>
      <c r="AD397" s="10">
        <f t="shared" si="46"/>
        <v>0</v>
      </c>
      <c r="AE397" s="10">
        <f t="shared" si="47"/>
        <v>0</v>
      </c>
      <c r="AF397" s="10">
        <f t="shared" si="48"/>
        <v>0</v>
      </c>
    </row>
    <row r="398" spans="1:32" x14ac:dyDescent="0.2">
      <c r="A398" s="70"/>
      <c r="B398" s="90" t="s">
        <v>431</v>
      </c>
      <c r="C398" s="90" t="s">
        <v>409</v>
      </c>
      <c r="D398" s="90">
        <v>0.7330209701403595</v>
      </c>
      <c r="E398" s="90">
        <v>0.7100367417209712</v>
      </c>
      <c r="F398" s="90">
        <v>0.7535679128199817</v>
      </c>
      <c r="G398" s="411">
        <v>0.90412484975227447</v>
      </c>
      <c r="H398" s="411">
        <v>0.82869430614720463</v>
      </c>
      <c r="I398" s="411">
        <v>0.97334452723265819</v>
      </c>
      <c r="J398" s="11">
        <v>1.0524580706308979</v>
      </c>
      <c r="K398" s="11">
        <v>0.97174672338071022</v>
      </c>
      <c r="L398" s="11">
        <v>1.1259665202122802</v>
      </c>
      <c r="M398" s="11"/>
      <c r="N398" s="11"/>
      <c r="O398" s="11"/>
      <c r="P398" s="529"/>
      <c r="Q398" s="70"/>
      <c r="R398" s="137"/>
      <c r="S398" s="503" t="str">
        <f>B398</f>
        <v>Diabetes - insulino dependente (T89)</v>
      </c>
      <c r="T398" s="503" t="str">
        <f>C398</f>
        <v>T89</v>
      </c>
      <c r="U398" s="503">
        <f>D398/D$393*100</f>
        <v>10.61402854880428</v>
      </c>
      <c r="V398" s="503">
        <f t="shared" ref="V398:AF398" si="49">E398/E$393*100</f>
        <v>9.8232257807361929</v>
      </c>
      <c r="W398" s="503">
        <f t="shared" si="49"/>
        <v>11.386113844460382</v>
      </c>
      <c r="X398" s="503">
        <f t="shared" si="49"/>
        <v>10.574197677608119</v>
      </c>
      <c r="Y398" s="503">
        <f t="shared" si="49"/>
        <v>9.6458283812693146</v>
      </c>
      <c r="Z398" s="503">
        <f t="shared" si="49"/>
        <v>11.433980539778981</v>
      </c>
      <c r="AA398" s="503">
        <f t="shared" si="49"/>
        <v>12.145710481263079</v>
      </c>
      <c r="AB398" s="503">
        <f t="shared" si="49"/>
        <v>11.413484971567831</v>
      </c>
      <c r="AC398" s="503">
        <f t="shared" si="49"/>
        <v>12.790697674418606</v>
      </c>
      <c r="AD398" s="503" t="e">
        <f t="shared" si="49"/>
        <v>#DIV/0!</v>
      </c>
      <c r="AE398" s="503" t="e">
        <f t="shared" si="49"/>
        <v>#DIV/0!</v>
      </c>
      <c r="AF398" s="503" t="e">
        <f t="shared" si="49"/>
        <v>#DIV/0!</v>
      </c>
    </row>
    <row r="399" spans="1:32" x14ac:dyDescent="0.2">
      <c r="A399" s="70"/>
      <c r="B399" s="90" t="s">
        <v>432</v>
      </c>
      <c r="C399" s="90" t="s">
        <v>410</v>
      </c>
      <c r="D399" s="90">
        <v>6.1731312676255534</v>
      </c>
      <c r="E399" s="90">
        <v>6.5181055973606208</v>
      </c>
      <c r="F399" s="90">
        <v>5.8647385885383425</v>
      </c>
      <c r="G399" s="411">
        <v>7.6461678279309302</v>
      </c>
      <c r="H399" s="411">
        <v>7.7625253734025481</v>
      </c>
      <c r="I399" s="411">
        <v>7.5393910318876216</v>
      </c>
      <c r="J399" s="11">
        <v>7.6128075163802693</v>
      </c>
      <c r="K399" s="11">
        <v>7.5422761697271499</v>
      </c>
      <c r="L399" s="11">
        <v>7.677044455992819</v>
      </c>
      <c r="M399" s="11"/>
      <c r="N399" s="11"/>
      <c r="O399" s="11"/>
      <c r="P399" s="529"/>
      <c r="Q399" s="70"/>
      <c r="S399" s="503" t="str">
        <f>B399</f>
        <v>Diabetes - não insulino dependente (T90)</v>
      </c>
      <c r="T399" s="503" t="str">
        <f>C399</f>
        <v>T90</v>
      </c>
      <c r="U399" s="503">
        <f>D399/D$393*100</f>
        <v>89.385971451195729</v>
      </c>
      <c r="V399" s="503">
        <f t="shared" ref="V399" si="50">E399/E$393*100</f>
        <v>90.176774219263791</v>
      </c>
      <c r="W399" s="503">
        <f t="shared" ref="W399" si="51">F399/F$393*100</f>
        <v>88.613886155539618</v>
      </c>
      <c r="X399" s="503">
        <f t="shared" ref="X399" si="52">G399/G$393*100</f>
        <v>89.425802322391874</v>
      </c>
      <c r="Y399" s="503">
        <f t="shared" ref="Y399" si="53">H399/H$393*100</f>
        <v>90.354171618730689</v>
      </c>
      <c r="Z399" s="503">
        <f t="shared" ref="Z399" si="54">I399/I$393*100</f>
        <v>88.566019460221014</v>
      </c>
      <c r="AA399" s="503">
        <f t="shared" ref="AA399" si="55">J399/J$393*100</f>
        <v>87.854289518736934</v>
      </c>
      <c r="AB399" s="503">
        <f t="shared" ref="AB399" si="56">K399/K$393*100</f>
        <v>88.58651502843216</v>
      </c>
      <c r="AC399" s="503">
        <f t="shared" ref="AC399" si="57">L399/L$393*100</f>
        <v>87.20930232558139</v>
      </c>
      <c r="AD399" s="503" t="e">
        <f t="shared" ref="AD399" si="58">M399/M$393*100</f>
        <v>#DIV/0!</v>
      </c>
      <c r="AE399" s="503" t="e">
        <f t="shared" ref="AE399" si="59">N399/N$393*100</f>
        <v>#DIV/0!</v>
      </c>
      <c r="AF399" s="503" t="e">
        <f t="shared" ref="AF399" si="60">O399/O$393*100</f>
        <v>#DIV/0!</v>
      </c>
    </row>
    <row r="400" spans="1:32" x14ac:dyDescent="0.2">
      <c r="A400" s="70"/>
      <c r="B400" s="90"/>
      <c r="C400" s="90"/>
      <c r="D400" s="90"/>
      <c r="E400" s="90"/>
      <c r="F400" s="90"/>
      <c r="G400" s="90"/>
      <c r="H400" s="348"/>
      <c r="I400" s="90"/>
      <c r="J400" s="348"/>
      <c r="K400" s="482"/>
      <c r="L400" s="482"/>
      <c r="M400" s="70"/>
      <c r="N400" s="70"/>
      <c r="O400" s="70"/>
      <c r="P400" s="70"/>
      <c r="Q400" s="70"/>
    </row>
    <row r="401" spans="1:22" x14ac:dyDescent="0.2">
      <c r="B401" s="263"/>
      <c r="C401" s="263"/>
      <c r="D401" s="263"/>
      <c r="E401" s="259"/>
      <c r="F401" s="259"/>
      <c r="G401" s="263"/>
      <c r="H401" s="259"/>
      <c r="I401" s="259"/>
      <c r="J401" s="263"/>
    </row>
    <row r="402" spans="1:22" x14ac:dyDescent="0.2">
      <c r="A402" s="8" t="s">
        <v>440</v>
      </c>
    </row>
    <row r="403" spans="1:22" x14ac:dyDescent="0.2">
      <c r="B403" s="8">
        <v>2000</v>
      </c>
      <c r="C403" s="8">
        <v>2001</v>
      </c>
      <c r="D403" s="8">
        <v>2002</v>
      </c>
      <c r="E403" s="8">
        <v>2003</v>
      </c>
      <c r="F403" s="8">
        <v>2004</v>
      </c>
      <c r="G403" s="8">
        <v>2005</v>
      </c>
      <c r="H403" s="8">
        <v>2006</v>
      </c>
      <c r="I403" s="8">
        <v>2007</v>
      </c>
      <c r="J403" s="8">
        <v>2008</v>
      </c>
      <c r="K403" s="8">
        <v>2009</v>
      </c>
      <c r="L403" s="8">
        <v>2010</v>
      </c>
      <c r="M403" s="8">
        <v>2011</v>
      </c>
      <c r="N403" s="8">
        <v>2012</v>
      </c>
    </row>
    <row r="404" spans="1:22" x14ac:dyDescent="0.2">
      <c r="A404" s="8" t="s">
        <v>16</v>
      </c>
      <c r="B404" s="10">
        <v>10.463687714605671</v>
      </c>
      <c r="C404" s="10">
        <v>10.481357614301229</v>
      </c>
      <c r="D404" s="10">
        <v>10.385730670906113</v>
      </c>
      <c r="E404" s="10">
        <v>9.5255971565741167</v>
      </c>
      <c r="F404" s="10">
        <v>8.3228696533449682</v>
      </c>
      <c r="G404" s="10">
        <v>8.199136220999117</v>
      </c>
      <c r="H404" s="10">
        <v>6.9381773458027514</v>
      </c>
      <c r="I404" s="10">
        <v>5.9493681860675363</v>
      </c>
      <c r="J404" s="10">
        <v>5.4840260076201091</v>
      </c>
      <c r="K404" s="10">
        <v>4.3856443242453036</v>
      </c>
      <c r="L404" s="10">
        <v>4.7122301210620625</v>
      </c>
      <c r="M404" s="10">
        <v>3.763259703697059</v>
      </c>
      <c r="N404" s="10">
        <v>2.3591015361799461</v>
      </c>
    </row>
    <row r="405" spans="1:22" x14ac:dyDescent="0.2">
      <c r="A405" s="8" t="str">
        <f>A2</f>
        <v>ARS Alentejo</v>
      </c>
      <c r="B405" s="411">
        <v>2.9865651234524693</v>
      </c>
      <c r="C405" s="411">
        <v>3.9248558316348987</v>
      </c>
      <c r="D405" s="411">
        <v>3.7471077012431024</v>
      </c>
      <c r="E405" s="411">
        <v>3.1973277862830876</v>
      </c>
      <c r="F405" s="411">
        <v>3.2108640529603694</v>
      </c>
      <c r="G405" s="411">
        <v>3.6051215495191906</v>
      </c>
      <c r="H405" s="411">
        <v>5.1485646945757004</v>
      </c>
      <c r="I405" s="411">
        <v>3.6400001532631645</v>
      </c>
      <c r="J405" s="411">
        <v>0.77059932399174302</v>
      </c>
      <c r="K405" s="411">
        <v>2.1320308563011205</v>
      </c>
      <c r="L405" s="411">
        <v>1.3653594650131513</v>
      </c>
      <c r="M405" s="411">
        <v>1.3756171853889805</v>
      </c>
      <c r="N405" s="411">
        <v>0.19830547967616716</v>
      </c>
    </row>
    <row r="406" spans="1:22" x14ac:dyDescent="0.2">
      <c r="A406" s="8" t="str">
        <f>A3</f>
        <v>ULS Norte Alentejano</v>
      </c>
      <c r="B406" s="11">
        <v>0.78520978842522249</v>
      </c>
      <c r="C406" s="11">
        <v>0.78847564004510085</v>
      </c>
      <c r="D406" s="11">
        <v>1.5841082262740191</v>
      </c>
      <c r="E406" s="11">
        <v>2.3899145605544603</v>
      </c>
      <c r="F406" s="11">
        <v>3.206836976433757</v>
      </c>
      <c r="G406" s="11">
        <v>1.6139835535075897</v>
      </c>
      <c r="H406" s="11">
        <v>4.8754525029354294</v>
      </c>
      <c r="I406" s="11">
        <v>3.2727064464135229</v>
      </c>
      <c r="J406" s="11">
        <v>0.82435133854048603</v>
      </c>
      <c r="K406" s="11">
        <v>0.83078213984555749</v>
      </c>
      <c r="L406" s="11">
        <v>0</v>
      </c>
      <c r="M406" s="11">
        <v>0</v>
      </c>
      <c r="N406" s="11">
        <v>0.85829542528538327</v>
      </c>
    </row>
    <row r="407" spans="1:22" x14ac:dyDescent="0.2">
      <c r="A407" s="8" t="s">
        <v>255</v>
      </c>
      <c r="B407" s="10"/>
      <c r="C407" s="10"/>
      <c r="D407" s="10"/>
      <c r="E407" s="10"/>
      <c r="F407" s="10"/>
      <c r="G407" s="10"/>
      <c r="H407" s="10"/>
      <c r="I407" s="10"/>
      <c r="J407" s="10"/>
      <c r="K407" s="10"/>
      <c r="L407" s="90"/>
      <c r="M407" s="90"/>
      <c r="N407" s="90"/>
      <c r="O407" s="90"/>
      <c r="P407" s="90"/>
      <c r="Q407" s="90"/>
      <c r="R407" s="90"/>
      <c r="S407" s="90"/>
      <c r="T407" s="90"/>
      <c r="U407" s="90"/>
      <c r="V407" s="90"/>
    </row>
    <row r="409" spans="1:22" x14ac:dyDescent="0.2">
      <c r="A409" s="8" t="s">
        <v>441</v>
      </c>
    </row>
    <row r="410" spans="1:22" x14ac:dyDescent="0.2">
      <c r="B410" s="8">
        <v>2000</v>
      </c>
      <c r="C410" s="8">
        <v>2001</v>
      </c>
      <c r="D410" s="8">
        <v>2002</v>
      </c>
      <c r="E410" s="8">
        <v>2003</v>
      </c>
      <c r="F410" s="8">
        <v>2004</v>
      </c>
      <c r="G410" s="8">
        <v>2005</v>
      </c>
      <c r="H410" s="8">
        <v>2006</v>
      </c>
      <c r="I410" s="8">
        <v>2007</v>
      </c>
      <c r="J410" s="8">
        <v>2008</v>
      </c>
      <c r="K410" s="8">
        <v>2009</v>
      </c>
      <c r="L410" s="8">
        <v>2010</v>
      </c>
      <c r="M410" s="8">
        <v>2011</v>
      </c>
      <c r="N410" s="8">
        <v>2012</v>
      </c>
    </row>
    <row r="411" spans="1:22" x14ac:dyDescent="0.2">
      <c r="A411" s="8" t="s">
        <v>16</v>
      </c>
      <c r="B411" s="10">
        <v>27.250461572540303</v>
      </c>
      <c r="C411" s="10">
        <v>23.980536068275665</v>
      </c>
      <c r="D411" s="10">
        <v>22.99769458940704</v>
      </c>
      <c r="E411" s="10">
        <v>21.299596592466045</v>
      </c>
      <c r="F411" s="10">
        <v>20.581825677044414</v>
      </c>
      <c r="G411" s="10">
        <v>19.167980653238182</v>
      </c>
      <c r="H411" s="10">
        <v>19.287134722432974</v>
      </c>
      <c r="I411" s="10">
        <v>18.824717761275672</v>
      </c>
      <c r="J411" s="10">
        <v>18.183875709477203</v>
      </c>
      <c r="K411" s="10">
        <v>16.508321039109305</v>
      </c>
      <c r="L411" s="10">
        <v>15.339601427845492</v>
      </c>
      <c r="M411" s="10">
        <v>12.763224709364101</v>
      </c>
      <c r="N411" s="10">
        <v>7.3871865899872038</v>
      </c>
    </row>
    <row r="412" spans="1:22" x14ac:dyDescent="0.2">
      <c r="A412" s="8" t="str">
        <f>A2</f>
        <v>ARS Alentejo</v>
      </c>
      <c r="B412" s="411">
        <v>12.879562094888772</v>
      </c>
      <c r="C412" s="411">
        <v>11.961465391649215</v>
      </c>
      <c r="D412" s="411">
        <v>9.3677692531077579</v>
      </c>
      <c r="E412" s="411">
        <v>9.2158271486983114</v>
      </c>
      <c r="F412" s="411">
        <v>8.310471666485661</v>
      </c>
      <c r="G412" s="411">
        <v>9.1076754935221658</v>
      </c>
      <c r="H412" s="411">
        <v>11.250567295554308</v>
      </c>
      <c r="I412" s="411">
        <v>7.8547371728310384</v>
      </c>
      <c r="J412" s="411">
        <v>3.2750471269649082</v>
      </c>
      <c r="K412" s="411">
        <v>6.7837345427762914</v>
      </c>
      <c r="L412" s="411">
        <v>4.0960783950394539</v>
      </c>
      <c r="M412" s="411">
        <v>5.3059520007860677</v>
      </c>
      <c r="N412" s="411">
        <v>1.5864438374093373</v>
      </c>
    </row>
    <row r="413" spans="1:22" x14ac:dyDescent="0.2">
      <c r="A413" s="8" t="str">
        <f>A3</f>
        <v>ULS Norte Alentejano</v>
      </c>
      <c r="B413" s="11">
        <v>6.2816783074017799</v>
      </c>
      <c r="C413" s="11">
        <v>5.5193294803157054</v>
      </c>
      <c r="D413" s="11">
        <v>3.1682164525480383</v>
      </c>
      <c r="E413" s="11">
        <v>3.1865527474059467</v>
      </c>
      <c r="F413" s="11">
        <v>10.422220173409709</v>
      </c>
      <c r="G413" s="11">
        <v>7.2629259907841544</v>
      </c>
      <c r="H413" s="11">
        <v>10.563480423026762</v>
      </c>
      <c r="I413" s="11">
        <v>9.8181193392405692</v>
      </c>
      <c r="J413" s="11">
        <v>1.6487026770809721</v>
      </c>
      <c r="K413" s="11">
        <v>1.661564279691115</v>
      </c>
      <c r="L413" s="11">
        <v>1.6753365332261116</v>
      </c>
      <c r="M413" s="11">
        <v>0</v>
      </c>
      <c r="N413" s="11">
        <v>1.7165908505707665</v>
      </c>
    </row>
    <row r="414" spans="1:22" x14ac:dyDescent="0.2">
      <c r="A414" s="8" t="s">
        <v>255</v>
      </c>
      <c r="B414" s="10"/>
      <c r="C414" s="10"/>
      <c r="D414" s="10"/>
      <c r="E414" s="10"/>
      <c r="F414" s="10"/>
      <c r="G414" s="10"/>
      <c r="H414" s="10"/>
      <c r="I414" s="10"/>
      <c r="J414" s="10"/>
      <c r="K414" s="10"/>
      <c r="L414" s="90"/>
      <c r="M414" s="90"/>
      <c r="N414" s="90"/>
      <c r="O414" s="90"/>
      <c r="P414" s="90"/>
      <c r="Q414" s="90"/>
      <c r="R414" s="90"/>
      <c r="S414" s="90"/>
      <c r="T414" s="90"/>
      <c r="U414" s="90"/>
      <c r="V414" s="90"/>
    </row>
    <row r="417" spans="1:20" x14ac:dyDescent="0.2">
      <c r="A417" s="8" t="s">
        <v>555</v>
      </c>
    </row>
    <row r="418" spans="1:20" x14ac:dyDescent="0.2">
      <c r="B418" s="8">
        <v>2000</v>
      </c>
      <c r="C418" s="8">
        <v>2001</v>
      </c>
      <c r="D418" s="8">
        <v>2002</v>
      </c>
      <c r="E418" s="8">
        <v>2003</v>
      </c>
      <c r="F418" s="8">
        <v>2004</v>
      </c>
      <c r="G418" s="8">
        <v>2005</v>
      </c>
      <c r="H418" s="8">
        <v>2006</v>
      </c>
      <c r="I418" s="8">
        <v>2007</v>
      </c>
      <c r="J418" s="8">
        <v>2008</v>
      </c>
      <c r="K418" s="8">
        <v>2009</v>
      </c>
      <c r="L418" s="8">
        <v>2010</v>
      </c>
      <c r="M418" s="8">
        <v>2011</v>
      </c>
      <c r="N418" s="8">
        <v>2012</v>
      </c>
    </row>
    <row r="419" spans="1:20" x14ac:dyDescent="0.2">
      <c r="A419" s="8" t="s">
        <v>16</v>
      </c>
      <c r="B419" s="10">
        <v>40.630927733907399</v>
      </c>
      <c r="C419" s="10">
        <v>38.94811727980921</v>
      </c>
      <c r="D419" s="10">
        <v>40.747119848511375</v>
      </c>
      <c r="E419" s="10">
        <v>37.550325566642542</v>
      </c>
      <c r="F419" s="10">
        <v>34.793801655499905</v>
      </c>
      <c r="G419" s="10">
        <v>32.436582806001383</v>
      </c>
      <c r="H419" s="10">
        <v>30.81748700214834</v>
      </c>
      <c r="I419" s="10">
        <v>28.132439513012823</v>
      </c>
      <c r="J419" s="10">
        <v>26.663712657739147</v>
      </c>
      <c r="K419" s="10">
        <v>25.866351218508019</v>
      </c>
      <c r="L419" s="10">
        <v>24.754120256212104</v>
      </c>
      <c r="M419" s="10">
        <v>23.724465274894424</v>
      </c>
      <c r="N419" s="10">
        <v>23.581019168849544</v>
      </c>
    </row>
    <row r="420" spans="1:20" x14ac:dyDescent="0.2">
      <c r="A420" s="8" t="str">
        <f>A2</f>
        <v>ARS Alentejo</v>
      </c>
      <c r="B420" s="411">
        <v>23.705860667403975</v>
      </c>
      <c r="C420" s="411">
        <v>20.932564435386126</v>
      </c>
      <c r="D420" s="411">
        <v>23.419423132769396</v>
      </c>
      <c r="E420" s="411">
        <v>22.569372609057091</v>
      </c>
      <c r="F420" s="411">
        <v>18.320812537479753</v>
      </c>
      <c r="G420" s="411">
        <v>22.19995901546028</v>
      </c>
      <c r="H420" s="411">
        <v>18.68738296549699</v>
      </c>
      <c r="I420" s="411">
        <v>14.943158523922465</v>
      </c>
      <c r="J420" s="411">
        <v>17.14583495881628</v>
      </c>
      <c r="K420" s="411">
        <v>17.056246850408964</v>
      </c>
      <c r="L420" s="411">
        <v>23.601213609513042</v>
      </c>
      <c r="M420" s="411">
        <v>16.507406224667765</v>
      </c>
      <c r="N420" s="411">
        <v>12.889856178950865</v>
      </c>
    </row>
    <row r="421" spans="1:20" x14ac:dyDescent="0.2">
      <c r="A421" s="8" t="str">
        <f>A3</f>
        <v>ULS Norte Alentejano</v>
      </c>
      <c r="B421" s="11">
        <v>20.415454499055784</v>
      </c>
      <c r="C421" s="11">
        <v>21.288842281217722</v>
      </c>
      <c r="D421" s="11">
        <v>21.385461054699256</v>
      </c>
      <c r="E421" s="11">
        <v>22.30586923184163</v>
      </c>
      <c r="F421" s="11">
        <v>20.844440346819418</v>
      </c>
      <c r="G421" s="11">
        <v>20.174794418844872</v>
      </c>
      <c r="H421" s="11">
        <v>21.126960846053525</v>
      </c>
      <c r="I421" s="11">
        <v>16.363532232067616</v>
      </c>
      <c r="J421" s="11">
        <v>14.838324093728746</v>
      </c>
      <c r="K421" s="11">
        <v>11.630949957837807</v>
      </c>
      <c r="L421" s="11">
        <v>15.915697065648063</v>
      </c>
      <c r="M421" s="11">
        <v>11.853607941917321</v>
      </c>
      <c r="N421" s="11">
        <v>17.165908505707666</v>
      </c>
    </row>
    <row r="422" spans="1:20" x14ac:dyDescent="0.2">
      <c r="A422" s="8" t="s">
        <v>255</v>
      </c>
      <c r="B422" s="10"/>
      <c r="C422" s="10"/>
      <c r="D422" s="10"/>
      <c r="E422" s="10"/>
      <c r="F422" s="10"/>
      <c r="G422" s="10"/>
      <c r="H422" s="10"/>
      <c r="I422" s="10"/>
      <c r="J422" s="10"/>
      <c r="K422" s="10"/>
      <c r="L422" s="90"/>
      <c r="M422" s="90"/>
      <c r="N422" s="90"/>
      <c r="O422" s="90"/>
      <c r="P422" s="90"/>
      <c r="Q422" s="90"/>
      <c r="R422" s="90"/>
      <c r="S422" s="90"/>
      <c r="T422" s="90"/>
    </row>
    <row r="423" spans="1:20" x14ac:dyDescent="0.2">
      <c r="B423" s="10"/>
      <c r="C423" s="10"/>
      <c r="D423" s="10"/>
      <c r="E423" s="10"/>
      <c r="F423" s="10"/>
      <c r="G423" s="10"/>
      <c r="H423" s="10"/>
      <c r="I423" s="10"/>
      <c r="J423" s="10"/>
      <c r="K423" s="10"/>
      <c r="L423" s="90"/>
      <c r="M423" s="90"/>
      <c r="N423" s="90"/>
      <c r="O423" s="90"/>
      <c r="P423" s="90"/>
      <c r="Q423" s="90"/>
      <c r="R423" s="90"/>
      <c r="S423" s="90"/>
      <c r="T423" s="90"/>
    </row>
    <row r="424" spans="1:20" x14ac:dyDescent="0.2">
      <c r="A424" s="8" t="s">
        <v>442</v>
      </c>
    </row>
    <row r="425" spans="1:20" x14ac:dyDescent="0.2">
      <c r="B425" s="8">
        <v>2000</v>
      </c>
      <c r="C425" s="8">
        <v>2001</v>
      </c>
      <c r="D425" s="8">
        <v>2002</v>
      </c>
      <c r="E425" s="8">
        <v>2003</v>
      </c>
      <c r="F425" s="8">
        <v>2004</v>
      </c>
      <c r="G425" s="8">
        <v>2005</v>
      </c>
      <c r="H425" s="8">
        <v>2006</v>
      </c>
      <c r="I425" s="8">
        <v>2007</v>
      </c>
      <c r="J425" s="8">
        <v>2008</v>
      </c>
      <c r="K425" s="8">
        <v>2009</v>
      </c>
      <c r="L425" s="8">
        <v>2010</v>
      </c>
      <c r="M425" s="8">
        <v>2011</v>
      </c>
      <c r="N425" s="8">
        <v>2012</v>
      </c>
    </row>
    <row r="426" spans="1:20" x14ac:dyDescent="0.2">
      <c r="A426" s="8" t="s">
        <v>16</v>
      </c>
      <c r="B426" s="10">
        <v>44.302397107453245</v>
      </c>
      <c r="C426" s="10">
        <v>43.059645000974719</v>
      </c>
      <c r="D426" s="10">
        <v>44.403783508587921</v>
      </c>
      <c r="E426" s="10">
        <v>40.922928985619258</v>
      </c>
      <c r="F426" s="10">
        <v>37.518014105210888</v>
      </c>
      <c r="G426" s="10">
        <v>34.896323672301122</v>
      </c>
      <c r="H426" s="10">
        <v>33.313234248839976</v>
      </c>
      <c r="I426" s="10">
        <v>30.573972520695477</v>
      </c>
      <c r="J426" s="10">
        <v>28.893153357751679</v>
      </c>
      <c r="K426" s="10">
        <v>27.875195103989991</v>
      </c>
      <c r="L426" s="10">
        <v>26.652930283897447</v>
      </c>
      <c r="M426" s="10">
        <v>25.446803710713446</v>
      </c>
      <c r="N426" s="10">
        <v>25.580257758832548</v>
      </c>
    </row>
    <row r="427" spans="1:20" x14ac:dyDescent="0.2">
      <c r="A427" s="8" t="str">
        <f>A2</f>
        <v>ARS Alentejo</v>
      </c>
      <c r="B427" s="411">
        <v>25.385803549345987</v>
      </c>
      <c r="C427" s="411">
        <v>22.053951815853239</v>
      </c>
      <c r="D427" s="411">
        <v>25.105621598328788</v>
      </c>
      <c r="E427" s="411">
        <v>24.073997449660897</v>
      </c>
      <c r="F427" s="411">
        <v>18.698561249592739</v>
      </c>
      <c r="G427" s="411">
        <v>23.338418452150549</v>
      </c>
      <c r="H427" s="411">
        <v>19.259445709338735</v>
      </c>
      <c r="I427" s="411">
        <v>17.816842855446016</v>
      </c>
      <c r="J427" s="411">
        <v>18.10908411380596</v>
      </c>
      <c r="K427" s="411">
        <v>18.606814745900689</v>
      </c>
      <c r="L427" s="411">
        <v>19.115032510184118</v>
      </c>
      <c r="M427" s="411">
        <v>17.883023410056744</v>
      </c>
      <c r="N427" s="411">
        <v>13.8813835773317</v>
      </c>
    </row>
    <row r="428" spans="1:20" x14ac:dyDescent="0.2">
      <c r="A428" s="8" t="str">
        <f>A3</f>
        <v>ULS Norte Alentejano</v>
      </c>
      <c r="B428" s="11">
        <v>21.985874075906228</v>
      </c>
      <c r="C428" s="11">
        <v>22.865793561307925</v>
      </c>
      <c r="D428" s="11">
        <v>22.969569280973275</v>
      </c>
      <c r="E428" s="11">
        <v>23.102507418693115</v>
      </c>
      <c r="F428" s="11">
        <v>19.24102185860254</v>
      </c>
      <c r="G428" s="11">
        <v>20.981786195598669</v>
      </c>
      <c r="H428" s="11">
        <v>21.93953626320943</v>
      </c>
      <c r="I428" s="11">
        <v>17.181708843670993</v>
      </c>
      <c r="J428" s="11">
        <v>14.838324093728746</v>
      </c>
      <c r="K428" s="11">
        <v>11.630949957837807</v>
      </c>
      <c r="L428" s="11">
        <v>16.753365332261119</v>
      </c>
      <c r="M428" s="11">
        <v>13.546980505048367</v>
      </c>
      <c r="N428" s="11">
        <v>18.88249935627843</v>
      </c>
    </row>
    <row r="429" spans="1:20" x14ac:dyDescent="0.2">
      <c r="A429" s="8" t="s">
        <v>255</v>
      </c>
      <c r="B429" s="10"/>
      <c r="C429" s="10"/>
      <c r="D429" s="10"/>
      <c r="E429" s="10"/>
      <c r="F429" s="10"/>
      <c r="G429" s="10"/>
      <c r="H429" s="10"/>
      <c r="I429" s="10"/>
      <c r="J429" s="10"/>
      <c r="K429" s="10"/>
      <c r="L429" s="90"/>
      <c r="M429" s="90"/>
      <c r="N429" s="90"/>
      <c r="O429" s="90"/>
      <c r="P429" s="90"/>
      <c r="Q429" s="90"/>
      <c r="R429" s="90"/>
      <c r="S429" s="90"/>
      <c r="T429" s="90"/>
    </row>
    <row r="430" spans="1:20" x14ac:dyDescent="0.2">
      <c r="B430" s="10"/>
      <c r="C430" s="10"/>
      <c r="D430" s="10"/>
      <c r="E430" s="10"/>
      <c r="F430" s="10"/>
      <c r="G430" s="10"/>
      <c r="H430" s="10"/>
      <c r="I430" s="10"/>
      <c r="J430" s="10"/>
      <c r="K430" s="10"/>
      <c r="L430" s="90"/>
      <c r="M430" s="90"/>
      <c r="N430" s="90"/>
      <c r="O430" s="90"/>
      <c r="P430" s="90"/>
      <c r="Q430" s="90"/>
      <c r="R430" s="90"/>
      <c r="S430" s="90"/>
      <c r="T430" s="90"/>
    </row>
    <row r="432" spans="1:20" x14ac:dyDescent="0.2">
      <c r="A432" s="330" t="s">
        <v>191</v>
      </c>
    </row>
    <row r="433" spans="1:54" x14ac:dyDescent="0.2">
      <c r="C433" s="331"/>
      <c r="D433" s="331"/>
      <c r="E433" s="331"/>
      <c r="F433" s="331"/>
      <c r="G433" s="331"/>
      <c r="H433" s="331"/>
      <c r="I433" s="331"/>
      <c r="J433" s="331"/>
      <c r="K433" s="331"/>
      <c r="L433" s="331"/>
      <c r="M433" s="331"/>
      <c r="N433" s="331"/>
      <c r="O433" s="331"/>
      <c r="P433" s="331"/>
      <c r="Q433" s="331"/>
      <c r="R433" s="331"/>
      <c r="S433" s="331"/>
      <c r="T433" s="331"/>
      <c r="U433" s="331"/>
      <c r="V433" s="331"/>
      <c r="W433" s="331"/>
      <c r="X433" s="331"/>
    </row>
    <row r="434" spans="1:54" ht="25.5" customHeight="1" x14ac:dyDescent="0.2">
      <c r="A434" s="331" t="s">
        <v>102</v>
      </c>
      <c r="B434" s="332" t="s">
        <v>166</v>
      </c>
      <c r="C434" s="334" t="s">
        <v>205</v>
      </c>
      <c r="D434" s="332" t="s">
        <v>206</v>
      </c>
      <c r="E434" s="332" t="s">
        <v>207</v>
      </c>
      <c r="F434" s="332" t="s">
        <v>208</v>
      </c>
      <c r="G434" s="333" t="s">
        <v>209</v>
      </c>
      <c r="H434" s="332"/>
      <c r="I434" s="333"/>
      <c r="J434" s="335" t="s">
        <v>213</v>
      </c>
      <c r="K434" s="335" t="s">
        <v>214</v>
      </c>
      <c r="L434" s="346" t="s">
        <v>468</v>
      </c>
      <c r="M434" s="346" t="s">
        <v>222</v>
      </c>
      <c r="N434" s="346" t="s">
        <v>476</v>
      </c>
      <c r="O434" s="346" t="s">
        <v>223</v>
      </c>
      <c r="P434" s="346"/>
      <c r="Q434" s="346"/>
      <c r="R434" s="353" t="s">
        <v>230</v>
      </c>
      <c r="S434" s="353" t="s">
        <v>231</v>
      </c>
      <c r="T434" s="353" t="s">
        <v>341</v>
      </c>
      <c r="U434" s="353" t="s">
        <v>345</v>
      </c>
      <c r="V434" s="353" t="s">
        <v>340</v>
      </c>
      <c r="W434" s="353"/>
      <c r="X434" s="353"/>
      <c r="Y434" s="354" t="s">
        <v>233</v>
      </c>
      <c r="Z434" s="354" t="s">
        <v>234</v>
      </c>
      <c r="AA434" s="354" t="s">
        <v>227</v>
      </c>
      <c r="AB434" s="354" t="s">
        <v>39</v>
      </c>
      <c r="AC434" s="354" t="s">
        <v>228</v>
      </c>
      <c r="AD434" s="354" t="s">
        <v>229</v>
      </c>
      <c r="AE434" s="354" t="s">
        <v>235</v>
      </c>
      <c r="AF434" s="373" t="s">
        <v>236</v>
      </c>
      <c r="AG434" s="354" t="s">
        <v>237</v>
      </c>
      <c r="AH434" s="354" t="s">
        <v>238</v>
      </c>
      <c r="AI434" s="354" t="s">
        <v>239</v>
      </c>
      <c r="AJ434" s="354" t="s">
        <v>240</v>
      </c>
      <c r="AK434" s="354" t="s">
        <v>241</v>
      </c>
      <c r="AL434" s="374" t="s">
        <v>242</v>
      </c>
      <c r="AM434" s="354" t="s">
        <v>243</v>
      </c>
      <c r="AN434" s="354" t="s">
        <v>244</v>
      </c>
      <c r="AO434" s="354" t="s">
        <v>245</v>
      </c>
      <c r="AP434" s="354" t="s">
        <v>246</v>
      </c>
      <c r="AQ434" s="354" t="s">
        <v>247</v>
      </c>
      <c r="AR434" s="354" t="s">
        <v>397</v>
      </c>
      <c r="AS434" s="354" t="s">
        <v>412</v>
      </c>
      <c r="AT434" s="374" t="s">
        <v>403</v>
      </c>
      <c r="AU434" s="354" t="s">
        <v>411</v>
      </c>
      <c r="AV434" s="354" t="s">
        <v>408</v>
      </c>
      <c r="AW434" s="354"/>
      <c r="AX434" s="354"/>
      <c r="AY434" s="354"/>
      <c r="AZ434" s="354" t="s">
        <v>248</v>
      </c>
      <c r="BA434" s="354" t="s">
        <v>254</v>
      </c>
      <c r="BB434" s="354" t="s">
        <v>249</v>
      </c>
    </row>
    <row r="435" spans="1:54" x14ac:dyDescent="0.2">
      <c r="A435" s="8" t="s">
        <v>192</v>
      </c>
      <c r="C435" s="90">
        <v>68.730672681631319</v>
      </c>
      <c r="D435" s="90">
        <v>5.163014593108894</v>
      </c>
      <c r="E435" s="109">
        <v>0.99680196804155274</v>
      </c>
      <c r="F435" s="90">
        <v>75.070330987640787</v>
      </c>
      <c r="G435" s="90">
        <v>81.348212923032975</v>
      </c>
      <c r="H435" s="90"/>
      <c r="I435" s="90"/>
      <c r="J435" s="10">
        <v>46.440292584568525</v>
      </c>
      <c r="K435" s="10">
        <v>49.919794674366379</v>
      </c>
      <c r="L435" s="10">
        <v>18.010670472695143</v>
      </c>
      <c r="M435" s="10">
        <v>19.867095978625745</v>
      </c>
      <c r="N435" s="10">
        <v>13.703381020324844</v>
      </c>
      <c r="O435" s="10">
        <v>62.027965279246153</v>
      </c>
      <c r="P435" s="10"/>
      <c r="Q435" s="10"/>
      <c r="R435" s="10">
        <v>2.0610801865503232</v>
      </c>
      <c r="S435" s="10">
        <v>18.138907619689817</v>
      </c>
      <c r="T435" s="10">
        <v>1.9789695710164708</v>
      </c>
      <c r="U435" s="10">
        <v>0.88811959087332815</v>
      </c>
      <c r="V435" s="10">
        <v>0.38403684064571969</v>
      </c>
      <c r="W435" s="10"/>
      <c r="X435" s="10"/>
      <c r="Y435" s="10">
        <v>6.2331288343558287</v>
      </c>
      <c r="Z435" s="10">
        <v>6.3819421890224106</v>
      </c>
      <c r="AA435" s="10">
        <v>6.3316942996219518</v>
      </c>
      <c r="AB435" s="10">
        <v>0.70126227208976155</v>
      </c>
      <c r="AC435" s="10">
        <v>0.39432176656151419</v>
      </c>
      <c r="AD435" s="10">
        <v>1.1398176291793312</v>
      </c>
      <c r="AE435" s="10">
        <v>14.020923084074463</v>
      </c>
      <c r="AF435" s="10">
        <v>2.6044361754265881</v>
      </c>
      <c r="AG435" s="10">
        <v>8.3351340923644202</v>
      </c>
      <c r="AH435" s="10">
        <v>3.0153641832806888</v>
      </c>
      <c r="AI435" s="10">
        <v>7.0831404616562628</v>
      </c>
      <c r="AJ435" s="10">
        <v>9.566846164440685</v>
      </c>
      <c r="AK435" s="10">
        <v>2.6067900209423636</v>
      </c>
      <c r="AL435" s="10">
        <v>17.1500742822669</v>
      </c>
      <c r="AM435" s="10">
        <v>8.7169156007905606</v>
      </c>
      <c r="AN435" s="10">
        <v>7.8898638437711552</v>
      </c>
      <c r="AO435" s="10">
        <v>0.6218201446489785</v>
      </c>
      <c r="AP435" s="10">
        <v>3.2525829626118887</v>
      </c>
      <c r="AQ435" s="10">
        <v>0.61653464548161896</v>
      </c>
      <c r="AR435" s="10">
        <v>13.637718951094824</v>
      </c>
      <c r="AS435" s="10">
        <v>10.633799380892231</v>
      </c>
      <c r="AT435" s="10">
        <v>4.6731807005779604</v>
      </c>
      <c r="AU435" s="10">
        <v>4.8728846543054187</v>
      </c>
      <c r="AV435" s="10">
        <v>1.795121951219512</v>
      </c>
      <c r="AW435" s="10"/>
      <c r="AX435" s="10"/>
      <c r="AY435" s="10"/>
      <c r="AZ435" s="10">
        <v>0</v>
      </c>
      <c r="BA435" s="10">
        <v>0</v>
      </c>
      <c r="BB435" s="10">
        <v>6.5351311350946153</v>
      </c>
    </row>
    <row r="436" spans="1:54" x14ac:dyDescent="0.2">
      <c r="A436" s="8" t="s">
        <v>193</v>
      </c>
      <c r="C436" s="90">
        <v>299.53298307063631</v>
      </c>
      <c r="D436" s="90">
        <v>11.116019052817267</v>
      </c>
      <c r="E436" s="109">
        <v>1.6472076125960957</v>
      </c>
      <c r="F436" s="90">
        <v>79.215753121226172</v>
      </c>
      <c r="G436" s="90">
        <v>85.424412377783284</v>
      </c>
      <c r="H436" s="90"/>
      <c r="I436" s="90"/>
      <c r="J436" s="10">
        <v>130.97137037286663</v>
      </c>
      <c r="K436" s="10">
        <v>128.47567854535802</v>
      </c>
      <c r="L436" s="10">
        <v>55.96041669960006</v>
      </c>
      <c r="M436" s="10">
        <v>77.141690922061031</v>
      </c>
      <c r="N436" s="10">
        <v>25.057691731351333</v>
      </c>
      <c r="O436" s="10">
        <v>100</v>
      </c>
      <c r="P436" s="10"/>
      <c r="Q436" s="10"/>
      <c r="R436" s="10">
        <v>7.2761784245491929</v>
      </c>
      <c r="S436" s="10">
        <v>34.295507847735884</v>
      </c>
      <c r="T436" s="10">
        <v>14.229366165070678</v>
      </c>
      <c r="U436" s="10">
        <v>8.6239409311837676</v>
      </c>
      <c r="V436" s="10">
        <v>2.5139775566041478</v>
      </c>
      <c r="W436" s="10"/>
      <c r="X436" s="10"/>
      <c r="Y436" s="10">
        <v>9.3484419263456093</v>
      </c>
      <c r="Z436" s="10">
        <v>10.368271954674221</v>
      </c>
      <c r="AA436" s="10">
        <v>17.147357315859075</v>
      </c>
      <c r="AB436" s="10">
        <v>7.8657577346617717</v>
      </c>
      <c r="AC436" s="10">
        <v>4.7194546407970632</v>
      </c>
      <c r="AD436" s="10">
        <v>7.5519194461925743</v>
      </c>
      <c r="AE436" s="10">
        <v>53.26985938872317</v>
      </c>
      <c r="AF436" s="10">
        <v>12.8445770982682</v>
      </c>
      <c r="AG436" s="10">
        <v>32.66872274305463</v>
      </c>
      <c r="AH436" s="10">
        <v>15.061582315106245</v>
      </c>
      <c r="AI436" s="10">
        <v>23.238311987824915</v>
      </c>
      <c r="AJ436" s="10">
        <v>64.460287586107285</v>
      </c>
      <c r="AK436" s="10">
        <v>17.332581730909734</v>
      </c>
      <c r="AL436" s="10">
        <v>43.670623215950776</v>
      </c>
      <c r="AM436" s="10">
        <v>22.936421229108053</v>
      </c>
      <c r="AN436" s="10">
        <v>49.199616496617857</v>
      </c>
      <c r="AO436" s="10">
        <v>12.74538808498313</v>
      </c>
      <c r="AP436" s="10">
        <v>30.270050623064385</v>
      </c>
      <c r="AQ436" s="10">
        <v>11.34792518490455</v>
      </c>
      <c r="AR436" s="10">
        <v>29.138620924966656</v>
      </c>
      <c r="AS436" s="10">
        <v>30.816712267205943</v>
      </c>
      <c r="AT436" s="10">
        <v>11.737205242011822</v>
      </c>
      <c r="AU436" s="10">
        <v>9.1201528175740201</v>
      </c>
      <c r="AV436" s="10">
        <v>9.3445052439580483</v>
      </c>
      <c r="AW436" s="10"/>
      <c r="AX436" s="10"/>
      <c r="AY436" s="10"/>
      <c r="AZ436" s="10">
        <v>7.96883048874545</v>
      </c>
      <c r="BA436" s="10">
        <v>25.044895821771412</v>
      </c>
      <c r="BB436" s="10">
        <v>47.818562710629379</v>
      </c>
    </row>
    <row r="437" spans="1:54" x14ac:dyDescent="0.2">
      <c r="A437" s="8" t="s">
        <v>194</v>
      </c>
      <c r="C437" s="90">
        <v>132.27004175189086</v>
      </c>
      <c r="D437" s="90">
        <v>8.0637600322202143</v>
      </c>
      <c r="E437" s="109">
        <v>1.2131566159711458</v>
      </c>
      <c r="F437" s="90">
        <v>77.134458583596597</v>
      </c>
      <c r="G437" s="90">
        <v>83.65309645155159</v>
      </c>
      <c r="H437" s="90"/>
      <c r="I437" s="90"/>
      <c r="J437" s="10">
        <v>71.767180708578337</v>
      </c>
      <c r="K437" s="10">
        <v>68.110292859414557</v>
      </c>
      <c r="L437" s="10">
        <v>35.855520754747957</v>
      </c>
      <c r="M437" s="10">
        <v>32.455006561514864</v>
      </c>
      <c r="N437" s="10">
        <v>19.415377426444987</v>
      </c>
      <c r="O437" s="10">
        <v>96.454615111665333</v>
      </c>
      <c r="P437" s="10"/>
      <c r="Q437" s="10"/>
      <c r="R437" s="10">
        <v>3.7196536965404943</v>
      </c>
      <c r="S437" s="10">
        <v>22.133341094419805</v>
      </c>
      <c r="T437" s="10">
        <v>5.8654871029631215</v>
      </c>
      <c r="U437" s="10">
        <v>3.5676183932155583</v>
      </c>
      <c r="V437" s="10">
        <v>1.0066584044130154</v>
      </c>
      <c r="W437" s="10"/>
      <c r="X437" s="10"/>
      <c r="Y437" s="10">
        <v>7.5201833448522661</v>
      </c>
      <c r="Z437" s="10">
        <v>8.3433587295849314</v>
      </c>
      <c r="AA437" s="10">
        <v>9.4460501283001133</v>
      </c>
      <c r="AB437" s="10">
        <v>2.7862134830667755</v>
      </c>
      <c r="AC437" s="10">
        <v>1.8810748160207003</v>
      </c>
      <c r="AD437" s="10">
        <v>3.7762712859536296</v>
      </c>
      <c r="AE437" s="10">
        <v>33.783896729640595</v>
      </c>
      <c r="AF437" s="10">
        <v>5.8856862262896685</v>
      </c>
      <c r="AG437" s="10">
        <v>14.059943907997546</v>
      </c>
      <c r="AH437" s="10">
        <v>5.9154536095628014</v>
      </c>
      <c r="AI437" s="10">
        <v>14.825752342757161</v>
      </c>
      <c r="AJ437" s="10">
        <v>21.742844457450651</v>
      </c>
      <c r="AK437" s="10">
        <v>6.9517143641366053</v>
      </c>
      <c r="AL437" s="10">
        <v>26.501617447301619</v>
      </c>
      <c r="AM437" s="10">
        <v>14.025159583004511</v>
      </c>
      <c r="AN437" s="10">
        <v>14.696240544214524</v>
      </c>
      <c r="AO437" s="10">
        <v>3.0060325193999566</v>
      </c>
      <c r="AP437" s="10">
        <v>12.928520997677868</v>
      </c>
      <c r="AQ437" s="10">
        <v>3.0593929128122168</v>
      </c>
      <c r="AR437" s="10">
        <v>19.572254593351641</v>
      </c>
      <c r="AS437" s="10">
        <v>16.957827479585436</v>
      </c>
      <c r="AT437" s="10">
        <v>7.7183781951802501</v>
      </c>
      <c r="AU437" s="10">
        <v>7.1646239367758353</v>
      </c>
      <c r="AV437" s="10">
        <v>5.1175612819448437</v>
      </c>
      <c r="AW437" s="10"/>
      <c r="AX437" s="10"/>
      <c r="AY437" s="10"/>
      <c r="AZ437" s="10">
        <v>1.6416754018539801</v>
      </c>
      <c r="BA437" s="10">
        <v>5.0630921864338614</v>
      </c>
      <c r="BB437" s="10">
        <v>20.391179612313174</v>
      </c>
    </row>
    <row r="438" spans="1:54" ht="15" x14ac:dyDescent="0.25">
      <c r="A438" s="8" t="s">
        <v>195</v>
      </c>
      <c r="C438" s="90">
        <v>107.13336161049625</v>
      </c>
      <c r="D438" s="344">
        <v>7.2074619525089014</v>
      </c>
      <c r="E438" s="109">
        <v>1.1243241654723723</v>
      </c>
      <c r="F438" s="344">
        <v>76.792186029155175</v>
      </c>
      <c r="G438" s="344">
        <v>83.127442468840769</v>
      </c>
      <c r="H438" s="344"/>
      <c r="I438" s="344"/>
      <c r="J438" s="275">
        <v>65.498915049008488</v>
      </c>
      <c r="K438" s="275">
        <v>61.871906345895901</v>
      </c>
      <c r="L438" s="10">
        <v>30.754480597579274</v>
      </c>
      <c r="M438" s="10">
        <v>29.419882349590452</v>
      </c>
      <c r="N438" s="10">
        <v>17.156252272634841</v>
      </c>
      <c r="O438" s="10">
        <v>93.12027142922463</v>
      </c>
      <c r="P438" s="10"/>
      <c r="Q438" s="10"/>
      <c r="R438" s="10">
        <v>2.7544827682857251</v>
      </c>
      <c r="S438" s="10">
        <v>20.717614085166343</v>
      </c>
      <c r="T438" s="10">
        <v>4.7174635083571932</v>
      </c>
      <c r="U438" s="10">
        <v>2.6318290069798529</v>
      </c>
      <c r="V438" s="10">
        <v>0.68305870603174412</v>
      </c>
      <c r="W438" s="10"/>
      <c r="X438" s="10"/>
      <c r="Y438" s="10">
        <v>7.1658166914656407</v>
      </c>
      <c r="Z438" s="10">
        <v>7.8468826453128013</v>
      </c>
      <c r="AA438" s="10">
        <v>7.896032386463478</v>
      </c>
      <c r="AB438" s="10">
        <v>2.2590539147615476</v>
      </c>
      <c r="AC438" s="10">
        <v>1.5437827470749543</v>
      </c>
      <c r="AD438" s="10">
        <v>2.8277419367670431</v>
      </c>
      <c r="AE438" s="10">
        <v>24.942295012275551</v>
      </c>
      <c r="AF438" s="10">
        <v>4.6906123563936424</v>
      </c>
      <c r="AG438" s="10">
        <v>10.840345270993669</v>
      </c>
      <c r="AH438" s="10">
        <v>4.4384406724488619</v>
      </c>
      <c r="AI438" s="10">
        <v>12.33420129500594</v>
      </c>
      <c r="AJ438" s="10">
        <v>16.287786355836555</v>
      </c>
      <c r="AK438" s="10">
        <v>5.0948176527577376</v>
      </c>
      <c r="AL438" s="10">
        <v>24.309740535304758</v>
      </c>
      <c r="AM438" s="10">
        <v>12.114568812355499</v>
      </c>
      <c r="AN438" s="10">
        <v>11.902028107217149</v>
      </c>
      <c r="AO438" s="10">
        <v>1.7499249567939756</v>
      </c>
      <c r="AP438" s="10">
        <v>8.0418305290635335</v>
      </c>
      <c r="AQ438" s="10">
        <v>1.828887153318657</v>
      </c>
      <c r="AR438" s="10">
        <v>17.72177370599524</v>
      </c>
      <c r="AS438" s="10">
        <v>13.832016615369319</v>
      </c>
      <c r="AT438" s="10">
        <v>6.3942083470308146</v>
      </c>
      <c r="AU438" s="10">
        <v>6.2134364028388678</v>
      </c>
      <c r="AV438" s="10">
        <v>4.1659510790607372</v>
      </c>
      <c r="AW438" s="10"/>
      <c r="AX438" s="10"/>
      <c r="AY438" s="10"/>
      <c r="AZ438" s="10">
        <v>0.55028604394305469</v>
      </c>
      <c r="BA438" s="10">
        <v>2.9820914345550271</v>
      </c>
      <c r="BB438" s="10">
        <v>12.731948947956413</v>
      </c>
    </row>
    <row r="439" spans="1:54" x14ac:dyDescent="0.2">
      <c r="A439" s="8" t="s">
        <v>196</v>
      </c>
      <c r="C439" s="90">
        <v>179.63844352670378</v>
      </c>
      <c r="D439" s="90">
        <v>9.1022291180517421</v>
      </c>
      <c r="E439" s="109">
        <v>1.3746179338301228</v>
      </c>
      <c r="F439" s="90">
        <v>77.656202090678562</v>
      </c>
      <c r="G439" s="90">
        <v>84.103292584989561</v>
      </c>
      <c r="H439" s="90"/>
      <c r="I439" s="90"/>
      <c r="J439" s="10">
        <v>91.947555313664097</v>
      </c>
      <c r="K439" s="10">
        <v>84.630052730851276</v>
      </c>
      <c r="L439" s="10">
        <v>43.052776514811853</v>
      </c>
      <c r="M439" s="10">
        <v>37.946642917090159</v>
      </c>
      <c r="N439" s="10">
        <v>21.611865053760901</v>
      </c>
      <c r="O439" s="10">
        <v>99.196579334860985</v>
      </c>
      <c r="P439" s="10"/>
      <c r="Q439" s="10"/>
      <c r="R439" s="10">
        <v>4.2760640086666104</v>
      </c>
      <c r="S439" s="10">
        <v>24.268115322104428</v>
      </c>
      <c r="T439" s="10">
        <v>8.101701435402898</v>
      </c>
      <c r="U439" s="10">
        <v>4.8708127542915394</v>
      </c>
      <c r="V439" s="10">
        <v>1.378460269436828</v>
      </c>
      <c r="W439" s="10"/>
      <c r="X439" s="10"/>
      <c r="Y439" s="10">
        <v>8.1291446712495965</v>
      </c>
      <c r="Z439" s="10">
        <v>8.9788103549685658</v>
      </c>
      <c r="AA439" s="10">
        <v>12.765046947414366</v>
      </c>
      <c r="AB439" s="10">
        <v>3.5104429344731534</v>
      </c>
      <c r="AC439" s="10">
        <v>2.2932502894530575</v>
      </c>
      <c r="AD439" s="10">
        <v>4.3451667507478238</v>
      </c>
      <c r="AE439" s="10">
        <v>38.579061673529012</v>
      </c>
      <c r="AF439" s="10">
        <v>7.6295831747823808</v>
      </c>
      <c r="AG439" s="10">
        <v>16.061128676372679</v>
      </c>
      <c r="AH439" s="10">
        <v>7.6112134336197155</v>
      </c>
      <c r="AI439" s="10">
        <v>17.059421257452673</v>
      </c>
      <c r="AJ439" s="10">
        <v>35.914977999598754</v>
      </c>
      <c r="AK439" s="10">
        <v>10.24695420745703</v>
      </c>
      <c r="AL439" s="10">
        <v>29.077607880956784</v>
      </c>
      <c r="AM439" s="10">
        <v>15.220884258478957</v>
      </c>
      <c r="AN439" s="10">
        <v>18.77371968431013</v>
      </c>
      <c r="AO439" s="10">
        <v>4.4053913011147543</v>
      </c>
      <c r="AP439" s="10">
        <v>16.707355312153975</v>
      </c>
      <c r="AQ439" s="10">
        <v>4.3350848121750714</v>
      </c>
      <c r="AR439" s="10">
        <v>22.496864494692868</v>
      </c>
      <c r="AS439" s="10">
        <v>19.264216644561301</v>
      </c>
      <c r="AT439" s="10">
        <v>8.9637206112301282</v>
      </c>
      <c r="AU439" s="10">
        <v>7.8698956809090976</v>
      </c>
      <c r="AV439" s="10">
        <v>6.0319544684292206</v>
      </c>
      <c r="AW439" s="10"/>
      <c r="AX439" s="10"/>
      <c r="AY439" s="10"/>
      <c r="AZ439" s="10">
        <v>2.7422983871844457</v>
      </c>
      <c r="BA439" s="10">
        <v>7.0567286234628988</v>
      </c>
      <c r="BB439" s="10">
        <v>28.491892455967431</v>
      </c>
    </row>
    <row r="440" spans="1:54" x14ac:dyDescent="0.2">
      <c r="A440" s="8" t="str">
        <f>A3</f>
        <v>ULS Norte Alentejano</v>
      </c>
      <c r="B440" s="292">
        <f>B11</f>
        <v>115663</v>
      </c>
      <c r="C440" s="293">
        <f>W47</f>
        <v>211.0377098816405</v>
      </c>
      <c r="D440" s="293">
        <f>R71</f>
        <v>7.0380224873401431</v>
      </c>
      <c r="E440" s="324">
        <f>R77</f>
        <v>1.2433737639216165</v>
      </c>
      <c r="F440" s="293">
        <f>P87</f>
        <v>76.882164044007396</v>
      </c>
      <c r="G440" s="293">
        <f>P94</f>
        <v>82.106677958273039</v>
      </c>
      <c r="H440" s="293"/>
      <c r="I440" s="293"/>
      <c r="J440" s="293">
        <f>C128</f>
        <v>77.913956978489239</v>
      </c>
      <c r="K440" s="293">
        <f>D128</f>
        <v>72.542564199040541</v>
      </c>
      <c r="L440" s="293">
        <f>H143</f>
        <v>30.511854533309105</v>
      </c>
      <c r="M440" s="293">
        <f>P161</f>
        <v>30.312200098562201</v>
      </c>
      <c r="N440" s="293">
        <f>C182</f>
        <v>23.636777884664067</v>
      </c>
      <c r="O440" s="293">
        <f>N188</f>
        <v>97.445103993154348</v>
      </c>
      <c r="P440" s="293"/>
      <c r="Q440" s="293"/>
      <c r="R440" s="293">
        <f>P212</f>
        <v>5.8192955589586521</v>
      </c>
      <c r="S440" s="293">
        <f>P218</f>
        <v>19.333843797856048</v>
      </c>
      <c r="T440" s="293">
        <f>J229</f>
        <v>6.1598054971772367</v>
      </c>
      <c r="U440" s="293">
        <f>J231</f>
        <v>2.1494210244364775</v>
      </c>
      <c r="V440" s="293">
        <f>J228</f>
        <v>0.65273828656199773</v>
      </c>
      <c r="W440" s="293"/>
      <c r="X440" s="293"/>
      <c r="Y440" s="293">
        <f>L239</f>
        <v>6.8529862174578859</v>
      </c>
      <c r="Z440" s="293">
        <f>P245</f>
        <v>8.1163859111791741</v>
      </c>
      <c r="AA440" s="293">
        <f>R257</f>
        <v>16.616599433525021</v>
      </c>
      <c r="AB440" s="293">
        <f>P263</f>
        <v>1.9149751053236308</v>
      </c>
      <c r="AC440" s="293">
        <f>P269</f>
        <v>1.1489850631941785</v>
      </c>
      <c r="AD440" s="293">
        <f>P293</f>
        <v>4.9599389545974812</v>
      </c>
      <c r="AE440" s="293" t="str">
        <f>I347</f>
        <v>…</v>
      </c>
      <c r="AF440" s="293" t="str">
        <f>J347</f>
        <v>…</v>
      </c>
      <c r="AG440" s="293" t="str">
        <f>I343</f>
        <v>…</v>
      </c>
      <c r="AH440" s="293" t="str">
        <f>J343</f>
        <v>…</v>
      </c>
      <c r="AI440" s="293">
        <f>J349</f>
        <v>17.659712512119739</v>
      </c>
      <c r="AJ440" s="293" t="str">
        <f>I359</f>
        <v>…</v>
      </c>
      <c r="AK440" s="293" t="str">
        <f>J359</f>
        <v>…</v>
      </c>
      <c r="AL440" s="293" t="str">
        <f>I360</f>
        <v>…</v>
      </c>
      <c r="AM440" s="293" t="str">
        <f>J360</f>
        <v>…</v>
      </c>
      <c r="AN440" s="293">
        <f>I365</f>
        <v>12.668578931940207</v>
      </c>
      <c r="AO440" s="293">
        <f>J365</f>
        <v>1.9507198175087965</v>
      </c>
      <c r="AP440" s="293" t="str">
        <f>I367</f>
        <v>…</v>
      </c>
      <c r="AQ440" s="293" t="str">
        <f>J367</f>
        <v>…</v>
      </c>
      <c r="AR440" s="293">
        <f>J381</f>
        <v>25.367783409568549</v>
      </c>
      <c r="AS440" s="293">
        <f>J394</f>
        <v>18.13738822268925</v>
      </c>
      <c r="AT440" s="293">
        <f>J387</f>
        <v>10.209749866073269</v>
      </c>
      <c r="AU440" s="293">
        <f>J393</f>
        <v>8.6652655870111666</v>
      </c>
      <c r="AV440" s="293">
        <f>J392</f>
        <v>4.8287798244529601</v>
      </c>
      <c r="AW440" s="293"/>
      <c r="AX440" s="293"/>
      <c r="AY440" s="293"/>
      <c r="AZ440" s="293">
        <f>N406</f>
        <v>0.85829542528538327</v>
      </c>
      <c r="BA440" s="293">
        <f>N413</f>
        <v>1.7165908505707665</v>
      </c>
      <c r="BB440" s="293">
        <f>N421</f>
        <v>17.165908505707666</v>
      </c>
    </row>
    <row r="441" spans="1:54" x14ac:dyDescent="0.2">
      <c r="A441" s="8" t="s">
        <v>16</v>
      </c>
      <c r="B441" s="8">
        <f>B9</f>
        <v>9976649</v>
      </c>
      <c r="C441" s="10">
        <f>W45</f>
        <v>133.98202652317022</v>
      </c>
      <c r="D441" s="10">
        <f>R69</f>
        <v>8.527352357854511</v>
      </c>
      <c r="E441" s="102">
        <f>R75</f>
        <v>1.2877062357186866</v>
      </c>
      <c r="F441" s="10">
        <f>P85</f>
        <v>77.325289100626719</v>
      </c>
      <c r="G441" s="10">
        <f>P92</f>
        <v>83.655929725352806</v>
      </c>
      <c r="H441" s="10"/>
      <c r="I441" s="10"/>
      <c r="J441" s="10">
        <f>C126</f>
        <v>79.257726887942965</v>
      </c>
      <c r="K441" s="10">
        <f>D126</f>
        <v>74.803467275284135</v>
      </c>
      <c r="L441" s="10">
        <f>H141</f>
        <v>37.062533469767367</v>
      </c>
      <c r="M441" s="10">
        <f>P159</f>
        <v>37.299297589801945</v>
      </c>
      <c r="N441" s="10">
        <f>C178</f>
        <v>18.812084970163585</v>
      </c>
      <c r="O441" s="10">
        <f>N186</f>
        <v>95.182321477673753</v>
      </c>
      <c r="P441" s="10"/>
      <c r="Q441" s="10"/>
      <c r="R441" s="10">
        <f>P210</f>
        <v>3.7006663249615581</v>
      </c>
      <c r="S441" s="10">
        <f>P216</f>
        <v>23.650142783920334</v>
      </c>
      <c r="T441" s="10">
        <f>D229</f>
        <v>6.7789068298438462</v>
      </c>
      <c r="U441" s="10">
        <f>D231</f>
        <v>3.9241026794677487</v>
      </c>
      <c r="V441" s="10">
        <f>D228</f>
        <v>0.97825492539290915</v>
      </c>
      <c r="W441" s="10"/>
      <c r="X441" s="10"/>
      <c r="Y441" s="10">
        <f>L237</f>
        <v>7.6956871933806834</v>
      </c>
      <c r="Z441" s="10">
        <f>P243</f>
        <v>8.4403602548143795</v>
      </c>
      <c r="AA441" s="10">
        <f>R255</f>
        <v>10.276886047948638</v>
      </c>
      <c r="AB441" s="10">
        <f>P261</f>
        <v>2.9435562113063312</v>
      </c>
      <c r="AC441" s="10">
        <f>P267</f>
        <v>2.050238157128788</v>
      </c>
      <c r="AD441" s="10">
        <f>P291</f>
        <v>3.7837423256867164</v>
      </c>
      <c r="AE441" s="10">
        <f>C347</f>
        <v>33.228092566603358</v>
      </c>
      <c r="AF441" s="10">
        <f>D347</f>
        <v>6.6755188563378187</v>
      </c>
      <c r="AG441" s="10">
        <f>C343</f>
        <v>14.000953119314378</v>
      </c>
      <c r="AH441" s="10">
        <f>D343</f>
        <v>6.0981394210288338</v>
      </c>
      <c r="AI441" s="10">
        <f>D349</f>
        <v>15.347011518209854</v>
      </c>
      <c r="AJ441" s="10">
        <f>C359</f>
        <v>26.765370126739437</v>
      </c>
      <c r="AK441" s="10">
        <f>D359</f>
        <v>8.0885097158697956</v>
      </c>
      <c r="AL441" s="10">
        <f>C360</f>
        <v>26.994411477403094</v>
      </c>
      <c r="AM441" s="10">
        <f>D360</f>
        <v>14.194377084394555</v>
      </c>
      <c r="AN441" s="10">
        <f>C365</f>
        <v>15.769363344260206</v>
      </c>
      <c r="AO441" s="10">
        <f>D365</f>
        <v>3.6115602820940511</v>
      </c>
      <c r="AP441" s="10">
        <f>C367</f>
        <v>12.945922208158889</v>
      </c>
      <c r="AQ441" s="10">
        <f>D367</f>
        <v>3.2583734608994184</v>
      </c>
      <c r="AR441" s="10">
        <f>D381</f>
        <v>19.604573724483775</v>
      </c>
      <c r="AS441" s="10">
        <f>D394</f>
        <v>16.646156843855412</v>
      </c>
      <c r="AT441" s="10">
        <f>D387</f>
        <v>7.6372013897529758</v>
      </c>
      <c r="AU441" s="10">
        <f>D393</f>
        <v>6.9061522377659124</v>
      </c>
      <c r="AV441" s="10">
        <f>D392</f>
        <v>5.1104281302880299</v>
      </c>
      <c r="AW441" s="10"/>
      <c r="AX441" s="10"/>
      <c r="AY441" s="10"/>
      <c r="AZ441" s="10">
        <f>N404</f>
        <v>2.3591015361799461</v>
      </c>
      <c r="BA441" s="10">
        <f>N411</f>
        <v>7.3871865899872038</v>
      </c>
      <c r="BB441" s="10">
        <f>N419</f>
        <v>23.581019168849544</v>
      </c>
    </row>
    <row r="442" spans="1:54" x14ac:dyDescent="0.2">
      <c r="A442" s="8" t="s">
        <v>17</v>
      </c>
      <c r="B442" s="8">
        <f>B10</f>
        <v>501747</v>
      </c>
      <c r="C442" s="10">
        <f>W46</f>
        <v>190.811250652501</v>
      </c>
      <c r="D442" s="10">
        <f>R70</f>
        <v>7.8072867348507007</v>
      </c>
      <c r="E442" s="102">
        <f>R76</f>
        <v>1.3411172216283358</v>
      </c>
      <c r="F442" s="10">
        <f>P86</f>
        <v>76.72757198453084</v>
      </c>
      <c r="G442" s="10">
        <f>P93</f>
        <v>82.372443650216013</v>
      </c>
      <c r="H442" s="10"/>
      <c r="I442" s="10"/>
      <c r="J442" s="10">
        <f>C127</f>
        <v>67.879856132244015</v>
      </c>
      <c r="K442" s="10">
        <f>D127</f>
        <v>69.361000097045405</v>
      </c>
      <c r="L442" s="10">
        <f>H142</f>
        <v>32.135399093570179</v>
      </c>
      <c r="M442" s="10">
        <f>P160</f>
        <v>30.971784584661194</v>
      </c>
      <c r="N442" s="10">
        <f>C180</f>
        <v>23.360838208959908</v>
      </c>
      <c r="O442" s="10">
        <f>N187</f>
        <v>95.269306508508734</v>
      </c>
      <c r="P442" s="10"/>
      <c r="Q442" s="10"/>
      <c r="R442" s="10">
        <f>P211</f>
        <v>5.3068265834223283</v>
      </c>
      <c r="S442" s="10">
        <f>P217</f>
        <v>21.038363591555083</v>
      </c>
      <c r="T442" s="10">
        <f>G229</f>
        <v>6.999247539846186</v>
      </c>
      <c r="U442" s="10">
        <f>G231</f>
        <v>3.1714729651816169</v>
      </c>
      <c r="V442" s="10">
        <f>G228</f>
        <v>0.86405878961409543</v>
      </c>
      <c r="W442" s="10"/>
      <c r="X442" s="10"/>
      <c r="Y442" s="10">
        <f>L238</f>
        <v>7.089460280949643</v>
      </c>
      <c r="Z442" s="10">
        <f>P244</f>
        <v>8.7077959418384943</v>
      </c>
      <c r="AA442" s="10">
        <f>R256</f>
        <v>14.857046537338443</v>
      </c>
      <c r="AB442" s="10">
        <f>P262</f>
        <v>2.6289845547157413</v>
      </c>
      <c r="AC442" s="10">
        <f>P268</f>
        <v>2.1360499507065396</v>
      </c>
      <c r="AD442" s="10">
        <f>P292</f>
        <v>5.6469432850478762</v>
      </c>
      <c r="AE442" s="10">
        <f>F347</f>
        <v>33.523504830072113</v>
      </c>
      <c r="AF442" s="10">
        <f>G347</f>
        <v>4.5260593009712045</v>
      </c>
      <c r="AG442" s="10">
        <f>F343</f>
        <v>11.859662725569383</v>
      </c>
      <c r="AH442" s="10">
        <f>G343</f>
        <v>5.0899060050019864</v>
      </c>
      <c r="AI442" s="10">
        <f>G349</f>
        <v>15.031332883707824</v>
      </c>
      <c r="AJ442" s="10">
        <f>F359</f>
        <v>44.407370728060044</v>
      </c>
      <c r="AK442" s="10">
        <f>G359</f>
        <v>13.737538697465373</v>
      </c>
      <c r="AL442" s="10">
        <f>F360</f>
        <v>32.578522154807509</v>
      </c>
      <c r="AM442" s="10">
        <f>G360</f>
        <v>14.79924692209382</v>
      </c>
      <c r="AN442" s="10">
        <f>F365</f>
        <v>13.927273284456099</v>
      </c>
      <c r="AO442" s="10">
        <f>G365</f>
        <v>1.6854520397442934</v>
      </c>
      <c r="AP442" s="10">
        <f>F367</f>
        <v>22.160178276226485</v>
      </c>
      <c r="AQ442" s="10">
        <f>G367</f>
        <v>6.6966062482155611</v>
      </c>
      <c r="AR442" s="10">
        <f>G381</f>
        <v>25.311196020756171</v>
      </c>
      <c r="AS442" s="10">
        <f>G394</f>
        <v>19.16310795360155</v>
      </c>
      <c r="AT442" s="10">
        <f>G387</f>
        <v>8.9851560133292949</v>
      </c>
      <c r="AU442" s="10">
        <f>G393</f>
        <v>8.5502926776832044</v>
      </c>
      <c r="AV442" s="10">
        <f>G392</f>
        <v>5.4820142478818736</v>
      </c>
      <c r="AW442" s="10"/>
      <c r="AX442" s="10"/>
      <c r="AY442" s="10"/>
      <c r="AZ442" s="10">
        <f>N405</f>
        <v>0.19830547967616716</v>
      </c>
      <c r="BA442" s="10">
        <f>N412</f>
        <v>1.5864438374093373</v>
      </c>
      <c r="BB442" s="10">
        <f>N420</f>
        <v>12.889856178950865</v>
      </c>
    </row>
    <row r="444" spans="1:54" x14ac:dyDescent="0.2">
      <c r="A444" s="8" t="s">
        <v>197</v>
      </c>
      <c r="C444" s="10">
        <f t="shared" ref="C444:G444" si="61">C438</f>
        <v>107.13336161049625</v>
      </c>
      <c r="D444" s="10">
        <f t="shared" si="61"/>
        <v>7.2074619525089014</v>
      </c>
      <c r="E444" s="102">
        <f t="shared" si="61"/>
        <v>1.1243241654723723</v>
      </c>
      <c r="F444" s="10">
        <f t="shared" si="61"/>
        <v>76.792186029155175</v>
      </c>
      <c r="G444" s="10">
        <f t="shared" si="61"/>
        <v>83.127442468840769</v>
      </c>
      <c r="H444" s="10"/>
      <c r="I444" s="10"/>
      <c r="J444" s="10">
        <f>J438</f>
        <v>65.498915049008488</v>
      </c>
      <c r="K444" s="10">
        <f>K438</f>
        <v>61.871906345895901</v>
      </c>
      <c r="L444" s="10">
        <f t="shared" ref="L444:M444" si="62">L438</f>
        <v>30.754480597579274</v>
      </c>
      <c r="M444" s="10">
        <f t="shared" si="62"/>
        <v>29.419882349590452</v>
      </c>
      <c r="N444" s="10">
        <f t="shared" ref="N444" si="63">N438</f>
        <v>17.156252272634841</v>
      </c>
      <c r="O444" s="10">
        <f>O438</f>
        <v>93.12027142922463</v>
      </c>
      <c r="P444" s="10"/>
      <c r="Q444" s="10"/>
      <c r="R444" s="10">
        <f>R438</f>
        <v>2.7544827682857251</v>
      </c>
      <c r="S444" s="10">
        <f>S438</f>
        <v>20.717614085166343</v>
      </c>
      <c r="T444" s="10">
        <f t="shared" ref="T444:U444" si="64">T438</f>
        <v>4.7174635083571932</v>
      </c>
      <c r="U444" s="10">
        <f t="shared" si="64"/>
        <v>2.6318290069798529</v>
      </c>
      <c r="V444" s="10">
        <f>V438</f>
        <v>0.68305870603174412</v>
      </c>
      <c r="W444" s="10"/>
      <c r="X444" s="10"/>
      <c r="Y444" s="10">
        <f>Y438</f>
        <v>7.1658166914656407</v>
      </c>
      <c r="Z444" s="10">
        <f>Z438</f>
        <v>7.8468826453128013</v>
      </c>
      <c r="AA444" s="10">
        <f>AA438</f>
        <v>7.896032386463478</v>
      </c>
      <c r="AB444" s="10">
        <f>AB438</f>
        <v>2.2590539147615476</v>
      </c>
      <c r="AC444" s="10">
        <f>AC438</f>
        <v>1.5437827470749543</v>
      </c>
      <c r="AD444" s="10">
        <f t="shared" ref="AD444:BB444" si="65">AD438</f>
        <v>2.8277419367670431</v>
      </c>
      <c r="AE444" s="10">
        <f t="shared" si="65"/>
        <v>24.942295012275551</v>
      </c>
      <c r="AF444" s="10">
        <f t="shared" si="65"/>
        <v>4.6906123563936424</v>
      </c>
      <c r="AG444" s="10">
        <f t="shared" si="65"/>
        <v>10.840345270993669</v>
      </c>
      <c r="AH444" s="10">
        <f t="shared" si="65"/>
        <v>4.4384406724488619</v>
      </c>
      <c r="AI444" s="10">
        <f t="shared" si="65"/>
        <v>12.33420129500594</v>
      </c>
      <c r="AJ444" s="10">
        <f t="shared" si="65"/>
        <v>16.287786355836555</v>
      </c>
      <c r="AK444" s="10">
        <f t="shared" si="65"/>
        <v>5.0948176527577376</v>
      </c>
      <c r="AL444" s="10">
        <f t="shared" si="65"/>
        <v>24.309740535304758</v>
      </c>
      <c r="AM444" s="10">
        <f t="shared" si="65"/>
        <v>12.114568812355499</v>
      </c>
      <c r="AN444" s="10">
        <f t="shared" si="65"/>
        <v>11.902028107217149</v>
      </c>
      <c r="AO444" s="10">
        <f t="shared" si="65"/>
        <v>1.7499249567939756</v>
      </c>
      <c r="AP444" s="10">
        <f t="shared" si="65"/>
        <v>8.0418305290635335</v>
      </c>
      <c r="AQ444" s="10">
        <f t="shared" si="65"/>
        <v>1.828887153318657</v>
      </c>
      <c r="AR444" s="10">
        <f t="shared" si="65"/>
        <v>17.72177370599524</v>
      </c>
      <c r="AS444" s="10">
        <f t="shared" si="65"/>
        <v>13.832016615369319</v>
      </c>
      <c r="AT444" s="10">
        <f t="shared" si="65"/>
        <v>6.3942083470308146</v>
      </c>
      <c r="AU444" s="10">
        <f t="shared" si="65"/>
        <v>6.2134364028388678</v>
      </c>
      <c r="AV444" s="10">
        <f t="shared" si="65"/>
        <v>4.1659510790607372</v>
      </c>
      <c r="AW444" s="10">
        <f t="shared" si="65"/>
        <v>0</v>
      </c>
      <c r="AX444" s="10">
        <f t="shared" si="65"/>
        <v>0</v>
      </c>
      <c r="AY444" s="10">
        <f t="shared" si="65"/>
        <v>0</v>
      </c>
      <c r="AZ444" s="10">
        <f t="shared" si="65"/>
        <v>0.55028604394305469</v>
      </c>
      <c r="BA444" s="10">
        <f t="shared" si="65"/>
        <v>2.9820914345550271</v>
      </c>
      <c r="BB444" s="10">
        <f t="shared" si="65"/>
        <v>12.731948947956413</v>
      </c>
    </row>
    <row r="445" spans="1:54" x14ac:dyDescent="0.2">
      <c r="A445" s="8" t="s">
        <v>198</v>
      </c>
      <c r="C445" s="10">
        <f t="shared" ref="C445:G445" si="66">C437-C438</f>
        <v>25.136680141394606</v>
      </c>
      <c r="D445" s="10">
        <f t="shared" si="66"/>
        <v>0.85629807971131289</v>
      </c>
      <c r="E445" s="102">
        <f t="shared" si="66"/>
        <v>8.8832450498773419E-2</v>
      </c>
      <c r="F445" s="10">
        <f t="shared" si="66"/>
        <v>0.34227255444142202</v>
      </c>
      <c r="G445" s="10">
        <f t="shared" si="66"/>
        <v>0.52565398271082131</v>
      </c>
      <c r="H445" s="10"/>
      <c r="I445" s="10"/>
      <c r="J445" s="10">
        <f>J437-J438</f>
        <v>6.2682656595698489</v>
      </c>
      <c r="K445" s="10">
        <f>K437-K438</f>
        <v>6.2383865135186554</v>
      </c>
      <c r="L445" s="10">
        <f t="shared" ref="L445:M445" si="67">L437-L438</f>
        <v>5.1010401571686828</v>
      </c>
      <c r="M445" s="10">
        <f t="shared" si="67"/>
        <v>3.035124211924412</v>
      </c>
      <c r="N445" s="10">
        <f t="shared" ref="N445" si="68">N437-N438</f>
        <v>2.259125153810146</v>
      </c>
      <c r="O445" s="10">
        <f>O437-O438</f>
        <v>3.3343436824407036</v>
      </c>
      <c r="P445" s="10"/>
      <c r="Q445" s="10"/>
      <c r="R445" s="10">
        <f>R437-R438</f>
        <v>0.96517092825476913</v>
      </c>
      <c r="S445" s="10">
        <f>S437-S438</f>
        <v>1.4157270092534624</v>
      </c>
      <c r="T445" s="10">
        <f t="shared" ref="T445:U445" si="69">T437-T438</f>
        <v>1.1480235946059283</v>
      </c>
      <c r="U445" s="10">
        <f t="shared" si="69"/>
        <v>0.9357893862357054</v>
      </c>
      <c r="V445" s="10">
        <f>V437-V438</f>
        <v>0.32359969838127123</v>
      </c>
      <c r="W445" s="10"/>
      <c r="X445" s="10"/>
      <c r="Y445" s="10">
        <f>Y437-Y438</f>
        <v>0.35436665338662543</v>
      </c>
      <c r="Z445" s="10">
        <f>Z437-Z438</f>
        <v>0.49647608427213008</v>
      </c>
      <c r="AA445" s="10">
        <f>AA437-AA438</f>
        <v>1.5500177418366352</v>
      </c>
      <c r="AB445" s="10">
        <f>AB437-AB438</f>
        <v>0.52715956830522792</v>
      </c>
      <c r="AC445" s="10">
        <f>AC437-AC438</f>
        <v>0.33729206894574593</v>
      </c>
      <c r="AD445" s="10">
        <f t="shared" ref="AD445:BB445" si="70">AD437-AD438</f>
        <v>0.94852934918658649</v>
      </c>
      <c r="AE445" s="10">
        <f t="shared" si="70"/>
        <v>8.8416017173650445</v>
      </c>
      <c r="AF445" s="10">
        <f t="shared" si="70"/>
        <v>1.1950738698960262</v>
      </c>
      <c r="AG445" s="10">
        <f t="shared" si="70"/>
        <v>3.2195986370038767</v>
      </c>
      <c r="AH445" s="10">
        <f t="shared" si="70"/>
        <v>1.4770129371139396</v>
      </c>
      <c r="AI445" s="10">
        <f t="shared" si="70"/>
        <v>2.491551047751221</v>
      </c>
      <c r="AJ445" s="10">
        <f t="shared" si="70"/>
        <v>5.455058101614096</v>
      </c>
      <c r="AK445" s="10">
        <f t="shared" si="70"/>
        <v>1.8568967113788677</v>
      </c>
      <c r="AL445" s="10">
        <f t="shared" si="70"/>
        <v>2.1918769119968609</v>
      </c>
      <c r="AM445" s="10">
        <f t="shared" si="70"/>
        <v>1.9105907706490122</v>
      </c>
      <c r="AN445" s="10">
        <f t="shared" si="70"/>
        <v>2.7942124369973751</v>
      </c>
      <c r="AO445" s="10">
        <f t="shared" si="70"/>
        <v>1.256107562605981</v>
      </c>
      <c r="AP445" s="10">
        <f t="shared" si="70"/>
        <v>4.8866904686143346</v>
      </c>
      <c r="AQ445" s="10">
        <f t="shared" si="70"/>
        <v>1.2305057594935598</v>
      </c>
      <c r="AR445" s="10">
        <f t="shared" si="70"/>
        <v>1.8504808873564009</v>
      </c>
      <c r="AS445" s="10">
        <f t="shared" si="70"/>
        <v>3.1258108642161169</v>
      </c>
      <c r="AT445" s="10">
        <f t="shared" si="70"/>
        <v>1.3241698481494355</v>
      </c>
      <c r="AU445" s="10">
        <f t="shared" si="70"/>
        <v>0.95118753393696753</v>
      </c>
      <c r="AV445" s="10">
        <f t="shared" si="70"/>
        <v>0.95161020288410647</v>
      </c>
      <c r="AW445" s="10">
        <f t="shared" si="70"/>
        <v>0</v>
      </c>
      <c r="AX445" s="10">
        <f t="shared" si="70"/>
        <v>0</v>
      </c>
      <c r="AY445" s="10">
        <f t="shared" si="70"/>
        <v>0</v>
      </c>
      <c r="AZ445" s="10">
        <f t="shared" si="70"/>
        <v>1.0913893579109253</v>
      </c>
      <c r="BA445" s="10">
        <f t="shared" si="70"/>
        <v>2.0810007518788343</v>
      </c>
      <c r="BB445" s="10">
        <f t="shared" si="70"/>
        <v>7.6592306643567607</v>
      </c>
    </row>
    <row r="446" spans="1:54" x14ac:dyDescent="0.2">
      <c r="A446" s="8" t="s">
        <v>199</v>
      </c>
      <c r="C446" s="10">
        <f t="shared" ref="C446:G446" si="71">C439-C437</f>
        <v>47.368401774812924</v>
      </c>
      <c r="D446" s="10">
        <f t="shared" si="71"/>
        <v>1.0384690858315277</v>
      </c>
      <c r="E446" s="102">
        <f t="shared" si="71"/>
        <v>0.16146131785897699</v>
      </c>
      <c r="F446" s="10">
        <f t="shared" si="71"/>
        <v>0.52174350708196471</v>
      </c>
      <c r="G446" s="10">
        <f t="shared" si="71"/>
        <v>0.45019613343797005</v>
      </c>
      <c r="H446" s="10"/>
      <c r="I446" s="10"/>
      <c r="J446" s="10">
        <f>J439-J437</f>
        <v>20.18037460508576</v>
      </c>
      <c r="K446" s="10">
        <f>K439-K437</f>
        <v>16.519759871436719</v>
      </c>
      <c r="L446" s="10">
        <f t="shared" ref="L446:M446" si="72">L439-L437</f>
        <v>7.1972557600638964</v>
      </c>
      <c r="M446" s="10">
        <f t="shared" si="72"/>
        <v>5.4916363555752952</v>
      </c>
      <c r="N446" s="10">
        <f t="shared" ref="N446" si="73">N439-N437</f>
        <v>2.1964876273159142</v>
      </c>
      <c r="O446" s="10">
        <f>O439-O437</f>
        <v>2.7419642231956516</v>
      </c>
      <c r="P446" s="10"/>
      <c r="Q446" s="10"/>
      <c r="R446" s="10">
        <f>R439-R437</f>
        <v>0.55641031212611614</v>
      </c>
      <c r="S446" s="10">
        <f>S439-S437</f>
        <v>2.1347742276846233</v>
      </c>
      <c r="T446" s="10">
        <f t="shared" ref="T446:U446" si="74">T439-T437</f>
        <v>2.2362143324397765</v>
      </c>
      <c r="U446" s="10">
        <f t="shared" si="74"/>
        <v>1.3031943610759811</v>
      </c>
      <c r="V446" s="10">
        <f>V439-V437</f>
        <v>0.37180186502381263</v>
      </c>
      <c r="W446" s="10"/>
      <c r="X446" s="10"/>
      <c r="Y446" s="10">
        <f>Y439-Y437</f>
        <v>0.60896132639733036</v>
      </c>
      <c r="Z446" s="10">
        <f>Z439-Z437</f>
        <v>0.63545162538363442</v>
      </c>
      <c r="AA446" s="10">
        <f>AA439-AA437</f>
        <v>3.3189968191142523</v>
      </c>
      <c r="AB446" s="10">
        <f>AB439-AB437</f>
        <v>0.72422945140637784</v>
      </c>
      <c r="AC446" s="10">
        <f>AC439-AC437</f>
        <v>0.41217547343235728</v>
      </c>
      <c r="AD446" s="10">
        <f t="shared" ref="AD446:BB446" si="75">AD439-AD437</f>
        <v>0.56889546479419417</v>
      </c>
      <c r="AE446" s="10">
        <f t="shared" si="75"/>
        <v>4.7951649438884161</v>
      </c>
      <c r="AF446" s="10">
        <f t="shared" si="75"/>
        <v>1.7438969484927123</v>
      </c>
      <c r="AG446" s="10">
        <f t="shared" si="75"/>
        <v>2.0011847683751327</v>
      </c>
      <c r="AH446" s="10">
        <f t="shared" si="75"/>
        <v>1.6957598240569141</v>
      </c>
      <c r="AI446" s="10">
        <f t="shared" si="75"/>
        <v>2.233668914695512</v>
      </c>
      <c r="AJ446" s="10">
        <f t="shared" si="75"/>
        <v>14.172133542148103</v>
      </c>
      <c r="AK446" s="10">
        <f t="shared" si="75"/>
        <v>3.2952398433204246</v>
      </c>
      <c r="AL446" s="10">
        <f t="shared" si="75"/>
        <v>2.5759904336551642</v>
      </c>
      <c r="AM446" s="10">
        <f t="shared" si="75"/>
        <v>1.1957246754744464</v>
      </c>
      <c r="AN446" s="10">
        <f t="shared" si="75"/>
        <v>4.0774791400956065</v>
      </c>
      <c r="AO446" s="10">
        <f t="shared" si="75"/>
        <v>1.3993587817147977</v>
      </c>
      <c r="AP446" s="10">
        <f t="shared" si="75"/>
        <v>3.7788343144761072</v>
      </c>
      <c r="AQ446" s="10">
        <f t="shared" si="75"/>
        <v>1.2756918993628545</v>
      </c>
      <c r="AR446" s="10">
        <f t="shared" si="75"/>
        <v>2.9246099013412277</v>
      </c>
      <c r="AS446" s="10">
        <f t="shared" si="75"/>
        <v>2.3063891649758652</v>
      </c>
      <c r="AT446" s="10">
        <f t="shared" si="75"/>
        <v>1.2453424160498781</v>
      </c>
      <c r="AU446" s="10">
        <f t="shared" si="75"/>
        <v>0.70527174413326232</v>
      </c>
      <c r="AV446" s="10">
        <f t="shared" si="75"/>
        <v>0.91439318648437684</v>
      </c>
      <c r="AW446" s="10">
        <f t="shared" si="75"/>
        <v>0</v>
      </c>
      <c r="AX446" s="10">
        <f t="shared" si="75"/>
        <v>0</v>
      </c>
      <c r="AY446" s="10">
        <f t="shared" si="75"/>
        <v>0</v>
      </c>
      <c r="AZ446" s="10">
        <f t="shared" si="75"/>
        <v>1.1006229853304657</v>
      </c>
      <c r="BA446" s="10">
        <f t="shared" si="75"/>
        <v>1.9936364370290374</v>
      </c>
      <c r="BB446" s="10">
        <f t="shared" si="75"/>
        <v>8.1007128436542573</v>
      </c>
    </row>
    <row r="447" spans="1:54" x14ac:dyDescent="0.2">
      <c r="A447" s="8" t="s">
        <v>200</v>
      </c>
      <c r="C447" s="10">
        <f t="shared" ref="C447:G447" si="76">C438-C435</f>
        <v>38.402688928864933</v>
      </c>
      <c r="D447" s="10">
        <f t="shared" si="76"/>
        <v>2.0444473594000074</v>
      </c>
      <c r="E447" s="102">
        <f t="shared" si="76"/>
        <v>0.12752219743081961</v>
      </c>
      <c r="F447" s="10">
        <f t="shared" si="76"/>
        <v>1.7218550415143881</v>
      </c>
      <c r="G447" s="10">
        <f t="shared" si="76"/>
        <v>1.7792295458077945</v>
      </c>
      <c r="H447" s="10"/>
      <c r="I447" s="10"/>
      <c r="J447" s="10">
        <f>J438-J435</f>
        <v>19.058622464439964</v>
      </c>
      <c r="K447" s="10">
        <f>K438-K435</f>
        <v>11.952111671529522</v>
      </c>
      <c r="L447" s="10">
        <f t="shared" ref="L447:M447" si="77">L438-L435</f>
        <v>12.743810124884131</v>
      </c>
      <c r="M447" s="10">
        <f t="shared" si="77"/>
        <v>9.5527863709647072</v>
      </c>
      <c r="N447" s="10">
        <f t="shared" ref="N447" si="78">N438-N435</f>
        <v>3.4528712523099969</v>
      </c>
      <c r="O447" s="10">
        <f>O438-O435</f>
        <v>31.092306149978477</v>
      </c>
      <c r="P447" s="10"/>
      <c r="Q447" s="10"/>
      <c r="R447" s="10">
        <f>R438-R435</f>
        <v>0.69340258173540192</v>
      </c>
      <c r="S447" s="10">
        <f>S438-S435</f>
        <v>2.5787064654765253</v>
      </c>
      <c r="T447" s="10">
        <f t="shared" ref="T447:U447" si="79">T438-T435</f>
        <v>2.7384939373407224</v>
      </c>
      <c r="U447" s="10">
        <f t="shared" si="79"/>
        <v>1.7437094161065247</v>
      </c>
      <c r="V447" s="10">
        <f>V438-V435</f>
        <v>0.29902186538602443</v>
      </c>
      <c r="W447" s="10"/>
      <c r="X447" s="10"/>
      <c r="Y447" s="10">
        <f>Y438-Y435</f>
        <v>0.93268785710981206</v>
      </c>
      <c r="Z447" s="10">
        <f>Z438-Z435</f>
        <v>1.4649404562903907</v>
      </c>
      <c r="AA447" s="10">
        <f>AA438-AA435</f>
        <v>1.5643380868415262</v>
      </c>
      <c r="AB447" s="10">
        <f>AB438-AB435</f>
        <v>1.5577916426717859</v>
      </c>
      <c r="AC447" s="10">
        <f>AC438-AC435</f>
        <v>1.1494609805134401</v>
      </c>
      <c r="AD447" s="10">
        <f t="shared" ref="AD447:BB447" si="80">AD438-AD435</f>
        <v>1.6879243075877119</v>
      </c>
      <c r="AE447" s="10">
        <f t="shared" si="80"/>
        <v>10.921371928201088</v>
      </c>
      <c r="AF447" s="10">
        <f t="shared" si="80"/>
        <v>2.0861761809670543</v>
      </c>
      <c r="AG447" s="10">
        <f t="shared" si="80"/>
        <v>2.5052111786292492</v>
      </c>
      <c r="AH447" s="10">
        <f t="shared" si="80"/>
        <v>1.4230764891681731</v>
      </c>
      <c r="AI447" s="10">
        <f t="shared" si="80"/>
        <v>5.2510608333496771</v>
      </c>
      <c r="AJ447" s="10">
        <f t="shared" si="80"/>
        <v>6.7209401913958704</v>
      </c>
      <c r="AK447" s="10">
        <f t="shared" si="80"/>
        <v>2.488027631815374</v>
      </c>
      <c r="AL447" s="10">
        <f t="shared" si="80"/>
        <v>7.1596662530378588</v>
      </c>
      <c r="AM447" s="10">
        <f t="shared" si="80"/>
        <v>3.397653211564938</v>
      </c>
      <c r="AN447" s="10">
        <f t="shared" si="80"/>
        <v>4.0121642634459933</v>
      </c>
      <c r="AO447" s="10">
        <f t="shared" si="80"/>
        <v>1.128104812144997</v>
      </c>
      <c r="AP447" s="10">
        <f t="shared" si="80"/>
        <v>4.7892475664516443</v>
      </c>
      <c r="AQ447" s="10">
        <f t="shared" si="80"/>
        <v>1.2123525078370381</v>
      </c>
      <c r="AR447" s="10">
        <f t="shared" si="80"/>
        <v>4.084054754900416</v>
      </c>
      <c r="AS447" s="10">
        <f t="shared" si="80"/>
        <v>3.1982172344770881</v>
      </c>
      <c r="AT447" s="10">
        <f t="shared" si="80"/>
        <v>1.7210276464528542</v>
      </c>
      <c r="AU447" s="10">
        <f t="shared" si="80"/>
        <v>1.3405517485334491</v>
      </c>
      <c r="AV447" s="10">
        <f t="shared" si="80"/>
        <v>2.3708291278412252</v>
      </c>
      <c r="AW447" s="10">
        <f t="shared" si="80"/>
        <v>0</v>
      </c>
      <c r="AX447" s="10">
        <f t="shared" si="80"/>
        <v>0</v>
      </c>
      <c r="AY447" s="10">
        <f t="shared" si="80"/>
        <v>0</v>
      </c>
      <c r="AZ447" s="10">
        <f t="shared" si="80"/>
        <v>0.55028604394305469</v>
      </c>
      <c r="BA447" s="10">
        <f t="shared" si="80"/>
        <v>2.9820914345550271</v>
      </c>
      <c r="BB447" s="10">
        <f t="shared" si="80"/>
        <v>6.1968178128617977</v>
      </c>
    </row>
    <row r="448" spans="1:54" x14ac:dyDescent="0.2">
      <c r="A448" s="8" t="s">
        <v>201</v>
      </c>
      <c r="C448" s="10">
        <f t="shared" ref="C448:G448" si="81">C436-C439</f>
        <v>119.89453954393252</v>
      </c>
      <c r="D448" s="10">
        <f t="shared" si="81"/>
        <v>2.0137899347655246</v>
      </c>
      <c r="E448" s="102">
        <f t="shared" si="81"/>
        <v>0.27258967876597295</v>
      </c>
      <c r="F448" s="10">
        <f t="shared" si="81"/>
        <v>1.5595510305476097</v>
      </c>
      <c r="G448" s="10">
        <f t="shared" si="81"/>
        <v>1.3211197927937235</v>
      </c>
      <c r="H448" s="10"/>
      <c r="I448" s="10"/>
      <c r="J448" s="10">
        <f>J436-J439</f>
        <v>39.023815059202533</v>
      </c>
      <c r="K448" s="10">
        <f>K436-K439</f>
        <v>43.845625814506747</v>
      </c>
      <c r="L448" s="10">
        <f t="shared" ref="L448:M448" si="82">L436-L439</f>
        <v>12.907640184788207</v>
      </c>
      <c r="M448" s="10">
        <f t="shared" si="82"/>
        <v>39.195048004970872</v>
      </c>
      <c r="N448" s="10">
        <f t="shared" ref="N448" si="83">N436-N439</f>
        <v>3.445826677590432</v>
      </c>
      <c r="O448" s="10">
        <f>O436-O439</f>
        <v>0.803420665139015</v>
      </c>
      <c r="P448" s="10"/>
      <c r="Q448" s="10"/>
      <c r="R448" s="10">
        <f>R436-R439</f>
        <v>3.0001144158825825</v>
      </c>
      <c r="S448" s="10">
        <f>S436-S439</f>
        <v>10.027392525631456</v>
      </c>
      <c r="T448" s="10">
        <f t="shared" ref="T448:U448" si="84">T436-T439</f>
        <v>6.1276647296677798</v>
      </c>
      <c r="U448" s="10">
        <f t="shared" si="84"/>
        <v>3.7531281768922282</v>
      </c>
      <c r="V448" s="10">
        <f>V436-V439</f>
        <v>1.1355172871673198</v>
      </c>
      <c r="W448" s="10"/>
      <c r="X448" s="10"/>
      <c r="Y448" s="10">
        <f>Y436-Y439</f>
        <v>1.2192972550960128</v>
      </c>
      <c r="Z448" s="10">
        <f>Z436-Z439</f>
        <v>1.3894615997056547</v>
      </c>
      <c r="AA448" s="10">
        <f>AA436-AA439</f>
        <v>4.3823103684447098</v>
      </c>
      <c r="AB448" s="10">
        <f>AB436-AB439</f>
        <v>4.3553148001886184</v>
      </c>
      <c r="AC448" s="10">
        <f>AC436-AC439</f>
        <v>2.4262043513440057</v>
      </c>
      <c r="AD448" s="10">
        <f t="shared" ref="AD448:BB448" si="85">AD436-AD439</f>
        <v>3.2067526954447505</v>
      </c>
      <c r="AE448" s="10">
        <f t="shared" si="85"/>
        <v>14.690797715194158</v>
      </c>
      <c r="AF448" s="10">
        <f t="shared" si="85"/>
        <v>5.2149939234858191</v>
      </c>
      <c r="AG448" s="10">
        <f t="shared" si="85"/>
        <v>16.607594066681951</v>
      </c>
      <c r="AH448" s="10">
        <f t="shared" si="85"/>
        <v>7.4503688814865292</v>
      </c>
      <c r="AI448" s="10">
        <f t="shared" si="85"/>
        <v>6.1788907303722418</v>
      </c>
      <c r="AJ448" s="10">
        <f t="shared" si="85"/>
        <v>28.54530958650853</v>
      </c>
      <c r="AK448" s="10">
        <f t="shared" si="85"/>
        <v>7.085627523452704</v>
      </c>
      <c r="AL448" s="10">
        <f t="shared" si="85"/>
        <v>14.593015334993993</v>
      </c>
      <c r="AM448" s="10">
        <f t="shared" si="85"/>
        <v>7.7155369706290955</v>
      </c>
      <c r="AN448" s="10">
        <f t="shared" si="85"/>
        <v>30.425896812307727</v>
      </c>
      <c r="AO448" s="10">
        <f t="shared" si="85"/>
        <v>8.3399967838683757</v>
      </c>
      <c r="AP448" s="10">
        <f t="shared" si="85"/>
        <v>13.56269531091041</v>
      </c>
      <c r="AQ448" s="10">
        <f t="shared" si="85"/>
        <v>7.012840372729479</v>
      </c>
      <c r="AR448" s="10">
        <f t="shared" si="85"/>
        <v>6.6417564302737873</v>
      </c>
      <c r="AS448" s="10">
        <f t="shared" si="85"/>
        <v>11.552495622644642</v>
      </c>
      <c r="AT448" s="10">
        <f t="shared" si="85"/>
        <v>2.7734846307816934</v>
      </c>
      <c r="AU448" s="10">
        <f t="shared" si="85"/>
        <v>1.2502571366649224</v>
      </c>
      <c r="AV448" s="10">
        <f t="shared" si="85"/>
        <v>3.3125507755288277</v>
      </c>
      <c r="AW448" s="10">
        <f t="shared" si="85"/>
        <v>0</v>
      </c>
      <c r="AX448" s="10">
        <f t="shared" si="85"/>
        <v>0</v>
      </c>
      <c r="AY448" s="10">
        <f t="shared" si="85"/>
        <v>0</v>
      </c>
      <c r="AZ448" s="10">
        <f t="shared" si="85"/>
        <v>5.2265321015610038</v>
      </c>
      <c r="BA448" s="10">
        <f t="shared" si="85"/>
        <v>17.988167198308513</v>
      </c>
      <c r="BB448" s="10">
        <f t="shared" si="85"/>
        <v>19.326670254661948</v>
      </c>
    </row>
    <row r="450" spans="1:54" x14ac:dyDescent="0.2">
      <c r="A450" s="9" t="s">
        <v>202</v>
      </c>
    </row>
    <row r="451" spans="1:54" x14ac:dyDescent="0.2">
      <c r="A451" s="8" t="s">
        <v>203</v>
      </c>
      <c r="C451" s="10">
        <f>ABS(C436-C$436)/(C$436-C$435)*100</f>
        <v>0</v>
      </c>
      <c r="D451" s="10">
        <f t="shared" ref="D451:G458" si="86">(D435-D$435)/(D$436-D$435)*100</f>
        <v>0</v>
      </c>
      <c r="E451" s="10">
        <f t="shared" si="86"/>
        <v>0</v>
      </c>
      <c r="F451" s="10">
        <f t="shared" si="86"/>
        <v>0</v>
      </c>
      <c r="G451" s="10">
        <f t="shared" si="86"/>
        <v>0</v>
      </c>
      <c r="H451" s="10"/>
      <c r="I451" s="10"/>
      <c r="J451" s="10">
        <f>ABS(J436-J$436)/(J$436-J$435)*100</f>
        <v>0</v>
      </c>
      <c r="K451" s="10">
        <f>ABS(K436-K$436)/(K$436-K$435)*100</f>
        <v>0</v>
      </c>
      <c r="L451" s="10">
        <f>ABS(L436-L$436)/(L$436-L$435)*100</f>
        <v>0</v>
      </c>
      <c r="M451" s="10">
        <f>ABS(M436-M$436)/(M$436-M$435)*100</f>
        <v>0</v>
      </c>
      <c r="N451" s="10">
        <f>ABS(N436-N$436)/(N$436-N$435)*100</f>
        <v>0</v>
      </c>
      <c r="O451" s="10">
        <f t="shared" ref="O451:O458" si="87">(O435-O$435)/(O$436-O$435)*100</f>
        <v>0</v>
      </c>
      <c r="P451" s="10"/>
      <c r="Q451" s="10"/>
      <c r="R451" s="10">
        <f>ABS(R436-R$436)/(R$436-R$435)*100</f>
        <v>0</v>
      </c>
      <c r="S451" s="10">
        <f>ABS(S436-S$436)/(S$436-S$435)*100</f>
        <v>0</v>
      </c>
      <c r="T451" s="10">
        <f>ABS(T436-T$436)/(T$436-T$435)*100</f>
        <v>0</v>
      </c>
      <c r="U451" s="10">
        <f>ABS(U436-U$436)/(U$436-U$435)*100</f>
        <v>0</v>
      </c>
      <c r="V451" s="10">
        <f>ABS(V436-V$436)/(V$436-V$435)*100</f>
        <v>0</v>
      </c>
      <c r="W451" s="10"/>
      <c r="X451" s="10"/>
      <c r="Y451" s="10">
        <f t="shared" ref="Y451:BB451" si="88">ABS(Y436-Y$436)/(Y$436-Y$435)*100</f>
        <v>0</v>
      </c>
      <c r="Z451" s="10">
        <f t="shared" si="88"/>
        <v>0</v>
      </c>
      <c r="AA451" s="10">
        <f t="shared" si="88"/>
        <v>0</v>
      </c>
      <c r="AB451" s="10">
        <f t="shared" si="88"/>
        <v>0</v>
      </c>
      <c r="AC451" s="10">
        <f t="shared" si="88"/>
        <v>0</v>
      </c>
      <c r="AD451" s="10">
        <f t="shared" si="88"/>
        <v>0</v>
      </c>
      <c r="AE451" s="10">
        <f t="shared" si="88"/>
        <v>0</v>
      </c>
      <c r="AF451" s="10">
        <f t="shared" si="88"/>
        <v>0</v>
      </c>
      <c r="AG451" s="10">
        <f t="shared" si="88"/>
        <v>0</v>
      </c>
      <c r="AH451" s="10">
        <f t="shared" si="88"/>
        <v>0</v>
      </c>
      <c r="AI451" s="10">
        <f t="shared" si="88"/>
        <v>0</v>
      </c>
      <c r="AJ451" s="10">
        <f t="shared" si="88"/>
        <v>0</v>
      </c>
      <c r="AK451" s="10">
        <f t="shared" si="88"/>
        <v>0</v>
      </c>
      <c r="AL451" s="10">
        <f t="shared" si="88"/>
        <v>0</v>
      </c>
      <c r="AM451" s="10">
        <f t="shared" si="88"/>
        <v>0</v>
      </c>
      <c r="AN451" s="10">
        <f t="shared" si="88"/>
        <v>0</v>
      </c>
      <c r="AO451" s="10">
        <f t="shared" si="88"/>
        <v>0</v>
      </c>
      <c r="AP451" s="10">
        <f t="shared" si="88"/>
        <v>0</v>
      </c>
      <c r="AQ451" s="10">
        <f t="shared" si="88"/>
        <v>0</v>
      </c>
      <c r="AR451" s="10">
        <f t="shared" si="88"/>
        <v>0</v>
      </c>
      <c r="AS451" s="10">
        <f t="shared" si="88"/>
        <v>0</v>
      </c>
      <c r="AT451" s="10">
        <f t="shared" si="88"/>
        <v>0</v>
      </c>
      <c r="AU451" s="10">
        <f t="shared" si="88"/>
        <v>0</v>
      </c>
      <c r="AV451" s="10">
        <f t="shared" si="88"/>
        <v>0</v>
      </c>
      <c r="AW451" s="10" t="e">
        <f t="shared" si="88"/>
        <v>#DIV/0!</v>
      </c>
      <c r="AX451" s="10" t="e">
        <f t="shared" si="88"/>
        <v>#DIV/0!</v>
      </c>
      <c r="AY451" s="10" t="e">
        <f t="shared" si="88"/>
        <v>#DIV/0!</v>
      </c>
      <c r="AZ451" s="10">
        <f t="shared" si="88"/>
        <v>0</v>
      </c>
      <c r="BA451" s="10">
        <f t="shared" si="88"/>
        <v>0</v>
      </c>
      <c r="BB451" s="10">
        <f t="shared" si="88"/>
        <v>0</v>
      </c>
    </row>
    <row r="452" spans="1:54" x14ac:dyDescent="0.2">
      <c r="A452" s="8" t="s">
        <v>204</v>
      </c>
      <c r="C452" s="10">
        <f>ABS(C435-C$436)/(C$436-C$435)*100</f>
        <v>100</v>
      </c>
      <c r="D452" s="10">
        <f t="shared" si="86"/>
        <v>100</v>
      </c>
      <c r="E452" s="10">
        <f t="shared" si="86"/>
        <v>100</v>
      </c>
      <c r="F452" s="10">
        <f t="shared" si="86"/>
        <v>100</v>
      </c>
      <c r="G452" s="10">
        <f t="shared" si="86"/>
        <v>100</v>
      </c>
      <c r="H452" s="10"/>
      <c r="I452" s="10"/>
      <c r="J452" s="10">
        <f>ABS(J435-J$436)/(J$436-J$435)*100</f>
        <v>100</v>
      </c>
      <c r="K452" s="10">
        <f>ABS(K435-K$436)/(K$436-K$435)*100</f>
        <v>100</v>
      </c>
      <c r="L452" s="10">
        <f>ABS(L435-L$436)/(L$436-L$435)*100</f>
        <v>100</v>
      </c>
      <c r="M452" s="10">
        <f>ABS(M435-M$436)/(M$436-M$435)*100</f>
        <v>100</v>
      </c>
      <c r="N452" s="10">
        <f>ABS(N435-N$436)/(N$436-N$435)*100</f>
        <v>100</v>
      </c>
      <c r="O452" s="10">
        <f t="shared" si="87"/>
        <v>100</v>
      </c>
      <c r="P452" s="10"/>
      <c r="Q452" s="10"/>
      <c r="R452" s="10">
        <f>ABS(R435-R$436)/(R$436-R$435)*100</f>
        <v>100</v>
      </c>
      <c r="S452" s="10">
        <f>ABS(S435-S$436)/(S$436-S$435)*100</f>
        <v>100</v>
      </c>
      <c r="T452" s="10">
        <f>ABS(T435-T$436)/(T$436-T$435)*100</f>
        <v>100</v>
      </c>
      <c r="U452" s="10">
        <f>ABS(U435-U$436)/(U$436-U$435)*100</f>
        <v>100</v>
      </c>
      <c r="V452" s="10">
        <f>ABS(V435-V$436)/(V$436-V$435)*100</f>
        <v>100</v>
      </c>
      <c r="W452" s="10"/>
      <c r="X452" s="10"/>
      <c r="Y452" s="10">
        <f t="shared" ref="Y452:BB452" si="89">ABS(Y435-Y$436)/(Y$436-Y$435)*100</f>
        <v>100</v>
      </c>
      <c r="Z452" s="10">
        <f t="shared" si="89"/>
        <v>100</v>
      </c>
      <c r="AA452" s="10">
        <f t="shared" si="89"/>
        <v>100</v>
      </c>
      <c r="AB452" s="10">
        <f t="shared" si="89"/>
        <v>100</v>
      </c>
      <c r="AC452" s="10">
        <f t="shared" si="89"/>
        <v>100</v>
      </c>
      <c r="AD452" s="10">
        <f t="shared" si="89"/>
        <v>100</v>
      </c>
      <c r="AE452" s="10">
        <f t="shared" si="89"/>
        <v>100</v>
      </c>
      <c r="AF452" s="10">
        <f t="shared" si="89"/>
        <v>100</v>
      </c>
      <c r="AG452" s="10">
        <f t="shared" si="89"/>
        <v>100</v>
      </c>
      <c r="AH452" s="10">
        <f t="shared" si="89"/>
        <v>100</v>
      </c>
      <c r="AI452" s="10">
        <f t="shared" si="89"/>
        <v>100</v>
      </c>
      <c r="AJ452" s="10">
        <f t="shared" si="89"/>
        <v>100</v>
      </c>
      <c r="AK452" s="10">
        <f t="shared" si="89"/>
        <v>100</v>
      </c>
      <c r="AL452" s="10">
        <f t="shared" si="89"/>
        <v>100</v>
      </c>
      <c r="AM452" s="10">
        <f t="shared" si="89"/>
        <v>100</v>
      </c>
      <c r="AN452" s="10">
        <f t="shared" si="89"/>
        <v>100</v>
      </c>
      <c r="AO452" s="10">
        <f t="shared" si="89"/>
        <v>100</v>
      </c>
      <c r="AP452" s="10">
        <f t="shared" si="89"/>
        <v>100</v>
      </c>
      <c r="AQ452" s="10">
        <f t="shared" si="89"/>
        <v>100</v>
      </c>
      <c r="AR452" s="10">
        <f t="shared" si="89"/>
        <v>100</v>
      </c>
      <c r="AS452" s="10">
        <f t="shared" si="89"/>
        <v>100</v>
      </c>
      <c r="AT452" s="10">
        <f t="shared" si="89"/>
        <v>100</v>
      </c>
      <c r="AU452" s="10">
        <f t="shared" si="89"/>
        <v>100</v>
      </c>
      <c r="AV452" s="10">
        <f t="shared" si="89"/>
        <v>100</v>
      </c>
      <c r="AW452" s="10" t="e">
        <f t="shared" si="89"/>
        <v>#DIV/0!</v>
      </c>
      <c r="AX452" s="10" t="e">
        <f t="shared" si="89"/>
        <v>#DIV/0!</v>
      </c>
      <c r="AY452" s="10" t="e">
        <f t="shared" si="89"/>
        <v>#DIV/0!</v>
      </c>
      <c r="AZ452" s="10">
        <f t="shared" si="89"/>
        <v>100</v>
      </c>
      <c r="BA452" s="10">
        <f t="shared" si="89"/>
        <v>100</v>
      </c>
      <c r="BB452" s="10">
        <f t="shared" si="89"/>
        <v>100</v>
      </c>
    </row>
    <row r="453" spans="1:54" x14ac:dyDescent="0.2">
      <c r="A453" s="8" t="s">
        <v>194</v>
      </c>
      <c r="C453" s="10">
        <f>ABS(C437-C$436)/(C$436-C$435)*100</f>
        <v>72.47021965977406</v>
      </c>
      <c r="D453" s="10">
        <f t="shared" si="86"/>
        <v>48.727419217378227</v>
      </c>
      <c r="E453" s="10">
        <f t="shared" si="86"/>
        <v>33.264571078218793</v>
      </c>
      <c r="F453" s="10">
        <f t="shared" si="86"/>
        <v>49.792940970538545</v>
      </c>
      <c r="G453" s="10">
        <f t="shared" si="86"/>
        <v>56.544915284568752</v>
      </c>
      <c r="H453" s="10"/>
      <c r="I453" s="10"/>
      <c r="J453" s="10">
        <f>ABS(J437-J$436)/(J$436-J$435)*100</f>
        <v>70.03837075467186</v>
      </c>
      <c r="K453" s="10">
        <f>ABS(K437-K$436)/(K$436-K$435)*100</f>
        <v>76.843875609723256</v>
      </c>
      <c r="L453" s="10">
        <f>ABS(L437-L$436)/(L$436-L$435)*100</f>
        <v>52.977682181701915</v>
      </c>
      <c r="M453" s="10">
        <f>ABS(M437-M$436)/(M$436-M$435)*100</f>
        <v>78.021825217059998</v>
      </c>
      <c r="N453" s="10">
        <f>ABS(N437-N$436)/(N$436-N$435)*100</f>
        <v>49.693146933410382</v>
      </c>
      <c r="O453" s="10">
        <f t="shared" si="87"/>
        <v>90.663168528082821</v>
      </c>
      <c r="P453" s="10"/>
      <c r="Q453" s="10"/>
      <c r="R453" s="10">
        <f>ABS(R437-R$436)/(R$436-R$435)*100</f>
        <v>68.196696700643628</v>
      </c>
      <c r="S453" s="10">
        <f>ABS(S437-S$436)/(S$436-S$435)*100</f>
        <v>75.276769751373223</v>
      </c>
      <c r="T453" s="10">
        <f>ABS(T437-T$436)/(T$436-T$435)*100</f>
        <v>68.274353388420167</v>
      </c>
      <c r="U453" s="10">
        <f>ABS(U437-U$436)/(U$436-U$435)*100</f>
        <v>65.362452356808163</v>
      </c>
      <c r="V453" s="10">
        <f>ABS(V437-V$436)/(V$436-V$435)*100</f>
        <v>70.76812706089197</v>
      </c>
      <c r="W453" s="10"/>
      <c r="X453" s="10"/>
      <c r="Y453" s="10">
        <f t="shared" ref="Y453:BB453" si="90">ABS(Y437-Y$436)/(Y$436-Y$435)*100</f>
        <v>58.686190681579831</v>
      </c>
      <c r="Z453" s="10">
        <f t="shared" si="90"/>
        <v>50.796430404151295</v>
      </c>
      <c r="AA453" s="10">
        <f t="shared" si="90"/>
        <v>71.205132556342548</v>
      </c>
      <c r="AB453" s="10">
        <f t="shared" si="90"/>
        <v>70.898841071656847</v>
      </c>
      <c r="AC453" s="10">
        <f t="shared" si="90"/>
        <v>65.625263022191803</v>
      </c>
      <c r="AD453" s="10">
        <f t="shared" si="90"/>
        <v>58.883159812294458</v>
      </c>
      <c r="AE453" s="10">
        <f t="shared" si="90"/>
        <v>49.647110198944738</v>
      </c>
      <c r="AF453" s="10">
        <f t="shared" si="90"/>
        <v>67.956983447913899</v>
      </c>
      <c r="AG453" s="10">
        <f t="shared" si="90"/>
        <v>76.473631169602498</v>
      </c>
      <c r="AH453" s="10">
        <f t="shared" si="90"/>
        <v>75.925312039467315</v>
      </c>
      <c r="AI453" s="10">
        <f t="shared" si="90"/>
        <v>52.073477718517736</v>
      </c>
      <c r="AJ453" s="10">
        <f t="shared" si="90"/>
        <v>77.818846882855368</v>
      </c>
      <c r="AK453" s="10">
        <f t="shared" si="90"/>
        <v>70.494460136541818</v>
      </c>
      <c r="AL453" s="10">
        <f t="shared" si="90"/>
        <v>64.738500743635512</v>
      </c>
      <c r="AM453" s="10">
        <f t="shared" si="90"/>
        <v>62.669278940029912</v>
      </c>
      <c r="AN453" s="10">
        <f t="shared" si="90"/>
        <v>83.523559781047638</v>
      </c>
      <c r="AO453" s="10">
        <f t="shared" si="90"/>
        <v>80.334070081639155</v>
      </c>
      <c r="AP453" s="10">
        <f t="shared" si="90"/>
        <v>64.186362109616297</v>
      </c>
      <c r="AQ453" s="10">
        <f t="shared" si="90"/>
        <v>77.236330572850804</v>
      </c>
      <c r="AR453" s="10">
        <f t="shared" si="90"/>
        <v>61.714901156977753</v>
      </c>
      <c r="AS453" s="10">
        <f t="shared" si="90"/>
        <v>68.666425236460242</v>
      </c>
      <c r="AT453" s="10">
        <f t="shared" si="90"/>
        <v>56.891464961074824</v>
      </c>
      <c r="AU453" s="10">
        <f t="shared" si="90"/>
        <v>46.042039391580445</v>
      </c>
      <c r="AV453" s="10">
        <f t="shared" si="90"/>
        <v>55.990586225486005</v>
      </c>
      <c r="AW453" s="10" t="e">
        <f t="shared" si="90"/>
        <v>#DIV/0!</v>
      </c>
      <c r="AX453" s="10" t="e">
        <f t="shared" si="90"/>
        <v>#DIV/0!</v>
      </c>
      <c r="AY453" s="10" t="e">
        <f t="shared" si="90"/>
        <v>#DIV/0!</v>
      </c>
      <c r="AZ453" s="10">
        <f t="shared" si="90"/>
        <v>79.398791275927451</v>
      </c>
      <c r="BA453" s="10">
        <f t="shared" si="90"/>
        <v>79.783935926646819</v>
      </c>
      <c r="BB453" s="10">
        <f t="shared" si="90"/>
        <v>66.436781177294677</v>
      </c>
    </row>
    <row r="454" spans="1:54" x14ac:dyDescent="0.2">
      <c r="A454" s="8" t="s">
        <v>195</v>
      </c>
      <c r="C454" s="10">
        <f>ABS(C439-C$436)/(C$436-C$435)*100</f>
        <v>51.946854146241719</v>
      </c>
      <c r="D454" s="10">
        <f t="shared" si="86"/>
        <v>34.343118222695928</v>
      </c>
      <c r="E454" s="10">
        <f t="shared" si="86"/>
        <v>19.606563765011362</v>
      </c>
      <c r="F454" s="10">
        <f t="shared" si="86"/>
        <v>41.536301636551357</v>
      </c>
      <c r="G454" s="10">
        <f t="shared" si="86"/>
        <v>43.649226824127098</v>
      </c>
      <c r="H454" s="10"/>
      <c r="I454" s="10"/>
      <c r="J454" s="10">
        <f>ABS(J439-J$436)/(J$436-J$435)*100</f>
        <v>46.165050866776859</v>
      </c>
      <c r="K454" s="10">
        <f>ABS(K439-K$436)/(K$436-K$435)*100</f>
        <v>55.814566209339844</v>
      </c>
      <c r="L454" s="10">
        <f>ABS(L439-L$436)/(L$436-L$435)*100</f>
        <v>34.012454543469865</v>
      </c>
      <c r="M454" s="10">
        <f>ABS(M439-M$436)/(M$436-M$435)*100</f>
        <v>68.433566476864854</v>
      </c>
      <c r="N454" s="10">
        <f>ABS(N439-N$436)/(N$436-N$435)*100</f>
        <v>30.348180222372221</v>
      </c>
      <c r="O454" s="10">
        <f t="shared" si="87"/>
        <v>81.882117665358578</v>
      </c>
      <c r="P454" s="10"/>
      <c r="Q454" s="10"/>
      <c r="R454" s="10">
        <f>ABS(R439-R$436)/(R$436-R$435)*100</f>
        <v>57.52747654920077</v>
      </c>
      <c r="S454" s="10">
        <f>ABS(S439-S$436)/(S$436-S$435)*100</f>
        <v>62.063753414069225</v>
      </c>
      <c r="T454" s="10">
        <f>ABS(T439-T$436)/(T$436-T$435)*100</f>
        <v>50.02013349218322</v>
      </c>
      <c r="U454" s="10">
        <f>ABS(U439-U$436)/(U$436-U$435)*100</f>
        <v>48.51622099046066</v>
      </c>
      <c r="V454" s="10">
        <f>ABS(V439-V$436)/(V$436-V$435)*100</f>
        <v>53.312154590009854</v>
      </c>
      <c r="W454" s="10"/>
      <c r="X454" s="10"/>
      <c r="Y454" s="10">
        <f t="shared" ref="Y454:BB454" si="91">ABS(Y439-Y$436)/(Y$436-Y$435)*100</f>
        <v>39.138835137666241</v>
      </c>
      <c r="Z454" s="10">
        <f t="shared" si="91"/>
        <v>34.855661257077713</v>
      </c>
      <c r="AA454" s="10">
        <f t="shared" si="91"/>
        <v>40.518185171502864</v>
      </c>
      <c r="AB454" s="10">
        <f t="shared" si="91"/>
        <v>60.790251357421987</v>
      </c>
      <c r="AC454" s="10">
        <f t="shared" si="91"/>
        <v>56.095487049581763</v>
      </c>
      <c r="AD454" s="10">
        <f t="shared" si="91"/>
        <v>50.010944725429454</v>
      </c>
      <c r="AE454" s="10">
        <f t="shared" si="91"/>
        <v>37.42979835469874</v>
      </c>
      <c r="AF454" s="10">
        <f t="shared" si="91"/>
        <v>50.926974177213488</v>
      </c>
      <c r="AG454" s="10">
        <f t="shared" si="91"/>
        <v>68.249670466139349</v>
      </c>
      <c r="AH454" s="10">
        <f t="shared" si="91"/>
        <v>61.848198330420367</v>
      </c>
      <c r="AI454" s="10">
        <f t="shared" si="91"/>
        <v>38.247137892429564</v>
      </c>
      <c r="AJ454" s="10">
        <f t="shared" si="91"/>
        <v>52.001311718163869</v>
      </c>
      <c r="AK454" s="10">
        <f t="shared" si="91"/>
        <v>48.117124450814359</v>
      </c>
      <c r="AL454" s="10">
        <f t="shared" si="91"/>
        <v>55.025314036616088</v>
      </c>
      <c r="AM454" s="10">
        <f t="shared" si="91"/>
        <v>54.260233599570142</v>
      </c>
      <c r="AN454" s="10">
        <f t="shared" si="91"/>
        <v>73.653059770163125</v>
      </c>
      <c r="AO454" s="10">
        <f t="shared" si="91"/>
        <v>68.791603469485793</v>
      </c>
      <c r="AP454" s="10">
        <f t="shared" si="91"/>
        <v>50.199728121681616</v>
      </c>
      <c r="AQ454" s="10">
        <f t="shared" si="91"/>
        <v>65.348850616954493</v>
      </c>
      <c r="AR454" s="10">
        <f t="shared" si="91"/>
        <v>42.847548107000918</v>
      </c>
      <c r="AS454" s="10">
        <f t="shared" si="91"/>
        <v>57.238990663624847</v>
      </c>
      <c r="AT454" s="10">
        <f t="shared" si="91"/>
        <v>39.262103557453514</v>
      </c>
      <c r="AU454" s="10">
        <f t="shared" si="91"/>
        <v>29.43673647634137</v>
      </c>
      <c r="AV454" s="10">
        <f t="shared" si="91"/>
        <v>43.87842883424721</v>
      </c>
      <c r="AW454" s="10" t="e">
        <f t="shared" si="91"/>
        <v>#DIV/0!</v>
      </c>
      <c r="AX454" s="10" t="e">
        <f t="shared" si="91"/>
        <v>#DIV/0!</v>
      </c>
      <c r="AY454" s="10" t="e">
        <f t="shared" si="91"/>
        <v>#DIV/0!</v>
      </c>
      <c r="AZ454" s="10">
        <f t="shared" si="91"/>
        <v>65.587191356906729</v>
      </c>
      <c r="BA454" s="10">
        <f t="shared" si="91"/>
        <v>71.823685457982549</v>
      </c>
      <c r="BB454" s="10">
        <f t="shared" si="91"/>
        <v>46.814592481975872</v>
      </c>
    </row>
    <row r="455" spans="1:54" x14ac:dyDescent="0.2">
      <c r="A455" s="8" t="s">
        <v>196</v>
      </c>
      <c r="C455" s="10">
        <f>ABS(C438-C$436)/(C$436-C$435)*100</f>
        <v>83.361219883744127</v>
      </c>
      <c r="D455" s="10">
        <f t="shared" si="86"/>
        <v>66.17187256627426</v>
      </c>
      <c r="E455" s="10">
        <f t="shared" si="86"/>
        <v>58.089281504826552</v>
      </c>
      <c r="F455" s="10">
        <f t="shared" si="86"/>
        <v>62.378957310223292</v>
      </c>
      <c r="G455" s="10">
        <f t="shared" si="86"/>
        <v>67.589422267987388</v>
      </c>
      <c r="H455" s="10"/>
      <c r="I455" s="10"/>
      <c r="J455" s="10">
        <f>ABS(J438-J$436)/(J$436-J$435)*100</f>
        <v>77.453709377548833</v>
      </c>
      <c r="K455" s="10">
        <f>ABS(K438-K$436)/(K$436-K$435)*100</f>
        <v>84.785211390202335</v>
      </c>
      <c r="L455" s="10">
        <f>ABS(L438-L$436)/(L$436-L$435)*100</f>
        <v>66.419248105935267</v>
      </c>
      <c r="M455" s="10">
        <f>ABS(M438-M$436)/(M$436-M$435)*100</f>
        <v>83.321075635019156</v>
      </c>
      <c r="N455" s="10">
        <f>ABS(N438-N$436)/(N$436-N$435)*100</f>
        <v>69.589776603904127</v>
      </c>
      <c r="O455" s="10">
        <f t="shared" si="87"/>
        <v>97.884177998236424</v>
      </c>
      <c r="P455" s="10"/>
      <c r="Q455" s="10"/>
      <c r="R455" s="10">
        <f>ABS(R438-R$436)/(R$436-R$435)*100</f>
        <v>86.703940173493777</v>
      </c>
      <c r="S455" s="10">
        <f>ABS(S438-S$436)/(S$436-S$435)*100</f>
        <v>84.039300167864667</v>
      </c>
      <c r="T455" s="10">
        <f>ABS(T438-T$436)/(T$436-T$435)*100</f>
        <v>77.645671172230749</v>
      </c>
      <c r="U455" s="10">
        <f>ABS(U438-U$436)/(U$436-U$435)*100</f>
        <v>77.459285324749388</v>
      </c>
      <c r="V455" s="10">
        <f>ABS(V438-V$436)/(V$436-V$435)*100</f>
        <v>85.961024025428287</v>
      </c>
      <c r="W455" s="10"/>
      <c r="X455" s="10"/>
      <c r="Y455" s="10">
        <f t="shared" ref="Y455:BB455" si="92">ABS(Y438-Y$436)/(Y$436-Y$435)*100</f>
        <v>70.061183914131234</v>
      </c>
      <c r="Z455" s="10">
        <f t="shared" si="92"/>
        <v>63.250896378090879</v>
      </c>
      <c r="AA455" s="10">
        <f t="shared" si="92"/>
        <v>85.536364395848423</v>
      </c>
      <c r="AB455" s="10">
        <f t="shared" si="92"/>
        <v>78.256785131488542</v>
      </c>
      <c r="AC455" s="10">
        <f t="shared" si="92"/>
        <v>73.423683989902784</v>
      </c>
      <c r="AD455" s="10">
        <f t="shared" si="92"/>
        <v>73.675959057463217</v>
      </c>
      <c r="AE455" s="10">
        <f t="shared" si="92"/>
        <v>72.174094494103414</v>
      </c>
      <c r="AF455" s="10">
        <f t="shared" si="92"/>
        <v>79.627466099478767</v>
      </c>
      <c r="AG455" s="10">
        <f t="shared" si="92"/>
        <v>89.704719617843182</v>
      </c>
      <c r="AH455" s="10">
        <f t="shared" si="92"/>
        <v>88.18652897037893</v>
      </c>
      <c r="AI455" s="10">
        <f t="shared" si="92"/>
        <v>67.496099779294553</v>
      </c>
      <c r="AJ455" s="10">
        <f t="shared" si="92"/>
        <v>87.756387616931036</v>
      </c>
      <c r="AK455" s="10">
        <f t="shared" si="92"/>
        <v>83.104286134026225</v>
      </c>
      <c r="AL455" s="10">
        <f t="shared" si="92"/>
        <v>73.003325568633571</v>
      </c>
      <c r="AM455" s="10">
        <f t="shared" si="92"/>
        <v>76.105686791257583</v>
      </c>
      <c r="AN455" s="10">
        <f t="shared" si="92"/>
        <v>90.287610053822206</v>
      </c>
      <c r="AO455" s="10">
        <f t="shared" si="92"/>
        <v>90.694943784726263</v>
      </c>
      <c r="AP455" s="10">
        <f t="shared" si="92"/>
        <v>82.273514207025315</v>
      </c>
      <c r="AQ455" s="10">
        <f t="shared" si="92"/>
        <v>88.702745432818503</v>
      </c>
      <c r="AR455" s="10">
        <f t="shared" si="92"/>
        <v>73.652792838865395</v>
      </c>
      <c r="AS455" s="10">
        <f t="shared" si="92"/>
        <v>84.15383719638487</v>
      </c>
      <c r="AT455" s="10">
        <f t="shared" si="92"/>
        <v>75.6367261133054</v>
      </c>
      <c r="AU455" s="10">
        <f t="shared" si="92"/>
        <v>68.437317894667842</v>
      </c>
      <c r="AV455" s="10">
        <f t="shared" si="92"/>
        <v>68.595724499488114</v>
      </c>
      <c r="AW455" s="10" t="e">
        <f t="shared" si="92"/>
        <v>#DIV/0!</v>
      </c>
      <c r="AX455" s="10" t="e">
        <f t="shared" si="92"/>
        <v>#DIV/0!</v>
      </c>
      <c r="AY455" s="10" t="e">
        <f t="shared" si="92"/>
        <v>#DIV/0!</v>
      </c>
      <c r="AZ455" s="10">
        <f t="shared" si="92"/>
        <v>93.094519393777603</v>
      </c>
      <c r="BA455" s="10">
        <f t="shared" si="92"/>
        <v>88.093017212861753</v>
      </c>
      <c r="BB455" s="10">
        <f t="shared" si="92"/>
        <v>84.989576746972432</v>
      </c>
    </row>
    <row r="456" spans="1:54" x14ac:dyDescent="0.2">
      <c r="A456" s="8" t="str">
        <f>A3</f>
        <v>ULS Norte Alentejano</v>
      </c>
      <c r="B456" s="292">
        <v>80</v>
      </c>
      <c r="C456" s="293">
        <f>ABS(C440-C$436)/(C$436-C$435)*100</f>
        <v>38.342455515216358</v>
      </c>
      <c r="D456" s="293">
        <f t="shared" si="86"/>
        <v>31.496833354012011</v>
      </c>
      <c r="E456" s="293">
        <f t="shared" si="86"/>
        <v>37.910463715138661</v>
      </c>
      <c r="F456" s="293">
        <f t="shared" si="86"/>
        <v>43.706840895345699</v>
      </c>
      <c r="G456" s="293">
        <f t="shared" si="86"/>
        <v>18.607161981638718</v>
      </c>
      <c r="H456" s="293"/>
      <c r="I456" s="293"/>
      <c r="J456" s="293">
        <f t="shared" ref="J456:N458" si="93">ABS(J440-J$436)/(J$436-J$435)*100</f>
        <v>62.766753698865408</v>
      </c>
      <c r="K456" s="293">
        <f t="shared" si="93"/>
        <v>71.201686735742939</v>
      </c>
      <c r="L456" s="293">
        <f t="shared" si="93"/>
        <v>67.058583248835788</v>
      </c>
      <c r="M456" s="293">
        <f t="shared" si="93"/>
        <v>81.76311132317548</v>
      </c>
      <c r="N456" s="293">
        <f t="shared" si="93"/>
        <v>12.514311813815148</v>
      </c>
      <c r="O456" s="293">
        <f t="shared" si="87"/>
        <v>93.271637862878976</v>
      </c>
      <c r="P456" s="293"/>
      <c r="Q456" s="293"/>
      <c r="R456" s="293">
        <f t="shared" ref="R456:V458" si="94">ABS(R440-R$436)/(R$436-R$435)*100</f>
        <v>27.935866192802035</v>
      </c>
      <c r="S456" s="293">
        <f t="shared" si="94"/>
        <v>92.604036979933724</v>
      </c>
      <c r="T456" s="293">
        <f t="shared" si="94"/>
        <v>65.871832033666919</v>
      </c>
      <c r="U456" s="293">
        <f t="shared" si="94"/>
        <v>83.695313295426573</v>
      </c>
      <c r="V456" s="293">
        <f t="shared" si="94"/>
        <v>87.384557518289043</v>
      </c>
      <c r="W456" s="293"/>
      <c r="X456" s="293"/>
      <c r="Y456" s="293">
        <f t="shared" ref="Y456:BB456" si="95">ABS(Y440-Y$436)/(Y$436-Y$435)*100</f>
        <v>80.102886457998082</v>
      </c>
      <c r="Z456" s="293">
        <f t="shared" si="95"/>
        <v>56.490209688581494</v>
      </c>
      <c r="AA456" s="293">
        <f t="shared" si="95"/>
        <v>4.9073078694967522</v>
      </c>
      <c r="AB456" s="293">
        <f t="shared" si="95"/>
        <v>83.059339773827517</v>
      </c>
      <c r="AC456" s="293">
        <f t="shared" si="95"/>
        <v>82.551673703988854</v>
      </c>
      <c r="AD456" s="293">
        <f t="shared" si="95"/>
        <v>40.423258481607171</v>
      </c>
      <c r="AE456" s="293">
        <f t="shared" ref="AE456:AQ456" si="96">IF(AE440="…",110,ABS(AE440-AE$436)/(AE$436-AE$435)*100)</f>
        <v>110</v>
      </c>
      <c r="AF456" s="293">
        <f t="shared" si="96"/>
        <v>110</v>
      </c>
      <c r="AG456" s="293">
        <f t="shared" si="96"/>
        <v>110</v>
      </c>
      <c r="AH456" s="293">
        <f t="shared" si="96"/>
        <v>110</v>
      </c>
      <c r="AI456" s="293">
        <f t="shared" si="96"/>
        <v>34.531354041452211</v>
      </c>
      <c r="AJ456" s="293">
        <f t="shared" si="96"/>
        <v>110</v>
      </c>
      <c r="AK456" s="293">
        <f t="shared" si="96"/>
        <v>110</v>
      </c>
      <c r="AL456" s="293">
        <f t="shared" si="96"/>
        <v>110</v>
      </c>
      <c r="AM456" s="293">
        <f t="shared" si="96"/>
        <v>110</v>
      </c>
      <c r="AN456" s="293">
        <f t="shared" si="96"/>
        <v>88.431992976748674</v>
      </c>
      <c r="AO456" s="293">
        <f t="shared" si="96"/>
        <v>89.038708081647528</v>
      </c>
      <c r="AP456" s="293">
        <f t="shared" si="96"/>
        <v>110</v>
      </c>
      <c r="AQ456" s="293">
        <f t="shared" si="96"/>
        <v>110</v>
      </c>
      <c r="AR456" s="293">
        <f t="shared" si="95"/>
        <v>24.326568361984311</v>
      </c>
      <c r="AS456" s="293">
        <f t="shared" si="95"/>
        <v>62.822071897831478</v>
      </c>
      <c r="AT456" s="293">
        <f t="shared" si="95"/>
        <v>21.623019101636771</v>
      </c>
      <c r="AU456" s="293">
        <f t="shared" si="95"/>
        <v>10.710113255782339</v>
      </c>
      <c r="AV456" s="293">
        <f t="shared" si="95"/>
        <v>59.815818649035769</v>
      </c>
      <c r="AW456" s="293" t="e">
        <f t="shared" si="95"/>
        <v>#DIV/0!</v>
      </c>
      <c r="AX456" s="293" t="e">
        <f t="shared" si="95"/>
        <v>#DIV/0!</v>
      </c>
      <c r="AY456" s="293" t="e">
        <f t="shared" si="95"/>
        <v>#DIV/0!</v>
      </c>
      <c r="AZ456" s="293">
        <f t="shared" si="95"/>
        <v>89.229342668317869</v>
      </c>
      <c r="BA456" s="293">
        <f t="shared" si="95"/>
        <v>93.145945334384095</v>
      </c>
      <c r="BB456" s="293">
        <f t="shared" si="95"/>
        <v>74.249288479901892</v>
      </c>
    </row>
    <row r="457" spans="1:54" x14ac:dyDescent="0.2">
      <c r="A457" s="8" t="s">
        <v>16</v>
      </c>
      <c r="B457" s="8">
        <v>40</v>
      </c>
      <c r="C457" s="10">
        <f>ABS(C441-C$436)/(C$436-C$435)*100</f>
        <v>71.728465918923774</v>
      </c>
      <c r="D457" s="10">
        <f t="shared" si="86"/>
        <v>56.514954549696917</v>
      </c>
      <c r="E457" s="10">
        <f t="shared" si="86"/>
        <v>44.726590261431632</v>
      </c>
      <c r="F457" s="10">
        <f t="shared" si="86"/>
        <v>54.396344698329045</v>
      </c>
      <c r="G457" s="10">
        <f t="shared" si="86"/>
        <v>56.614423016775362</v>
      </c>
      <c r="H457" s="10"/>
      <c r="I457" s="10"/>
      <c r="J457" s="10">
        <f t="shared" si="93"/>
        <v>61.177078108996433</v>
      </c>
      <c r="K457" s="10">
        <f t="shared" si="93"/>
        <v>68.32360432506502</v>
      </c>
      <c r="L457" s="10">
        <f t="shared" si="93"/>
        <v>49.797126749782628</v>
      </c>
      <c r="M457" s="10">
        <f t="shared" si="93"/>
        <v>69.563815111407862</v>
      </c>
      <c r="N457" s="10">
        <f t="shared" si="93"/>
        <v>55.006480975744878</v>
      </c>
      <c r="O457" s="10">
        <f t="shared" si="87"/>
        <v>87.312561579184717</v>
      </c>
      <c r="P457" s="10"/>
      <c r="Q457" s="10"/>
      <c r="R457" s="10">
        <f t="shared" si="94"/>
        <v>68.560781339367921</v>
      </c>
      <c r="S457" s="10">
        <f t="shared" si="94"/>
        <v>65.888645591022154</v>
      </c>
      <c r="T457" s="10">
        <f t="shared" si="94"/>
        <v>60.818107218201824</v>
      </c>
      <c r="U457" s="10">
        <f t="shared" si="94"/>
        <v>60.754224341062844</v>
      </c>
      <c r="V457" s="10">
        <f t="shared" si="94"/>
        <v>72.101660844592857</v>
      </c>
      <c r="W457" s="10"/>
      <c r="X457" s="10"/>
      <c r="Y457" s="10">
        <f t="shared" ref="Y457:BB457" si="97">ABS(Y441-Y$436)/(Y$436-Y$435)*100</f>
        <v>53.052604478649542</v>
      </c>
      <c r="Z457" s="10">
        <f t="shared" si="97"/>
        <v>48.363076142663417</v>
      </c>
      <c r="AA457" s="10">
        <f t="shared" si="97"/>
        <v>63.523348107241063</v>
      </c>
      <c r="AB457" s="10">
        <f t="shared" si="97"/>
        <v>68.702695801392821</v>
      </c>
      <c r="AC457" s="10">
        <f t="shared" si="97"/>
        <v>61.714092058733563</v>
      </c>
      <c r="AD457" s="10">
        <f t="shared" si="97"/>
        <v>58.766645135106025</v>
      </c>
      <c r="AE457" s="10">
        <f t="shared" si="97"/>
        <v>51.063210137865653</v>
      </c>
      <c r="AF457" s="10">
        <f t="shared" si="97"/>
        <v>60.243880317796297</v>
      </c>
      <c r="AG457" s="10">
        <f t="shared" si="97"/>
        <v>76.716056524653837</v>
      </c>
      <c r="AH457" s="10">
        <f t="shared" si="97"/>
        <v>74.408771250757994</v>
      </c>
      <c r="AI457" s="10">
        <f t="shared" si="97"/>
        <v>48.846899934380062</v>
      </c>
      <c r="AJ457" s="10">
        <f t="shared" si="97"/>
        <v>68.669255348398593</v>
      </c>
      <c r="AK457" s="10">
        <f t="shared" si="97"/>
        <v>62.774703031979939</v>
      </c>
      <c r="AL457" s="10">
        <f t="shared" si="97"/>
        <v>62.880341505175807</v>
      </c>
      <c r="AM457" s="10">
        <f t="shared" si="97"/>
        <v>61.479241073642669</v>
      </c>
      <c r="AN457" s="10">
        <f t="shared" si="97"/>
        <v>80.925812926778519</v>
      </c>
      <c r="AO457" s="10">
        <f t="shared" si="97"/>
        <v>75.339436771757235</v>
      </c>
      <c r="AP457" s="10">
        <f t="shared" si="97"/>
        <v>64.121954850210216</v>
      </c>
      <c r="AQ457" s="10">
        <f t="shared" si="97"/>
        <v>75.382138915616594</v>
      </c>
      <c r="AR457" s="10">
        <f t="shared" si="97"/>
        <v>61.50640276645435</v>
      </c>
      <c r="AS457" s="10">
        <f t="shared" si="97"/>
        <v>70.210655434973233</v>
      </c>
      <c r="AT457" s="10">
        <f t="shared" si="97"/>
        <v>58.04062299345614</v>
      </c>
      <c r="AU457" s="10">
        <f t="shared" si="97"/>
        <v>52.127638159401336</v>
      </c>
      <c r="AV457" s="10">
        <f t="shared" si="97"/>
        <v>56.085072773329912</v>
      </c>
      <c r="AW457" s="10" t="e">
        <f t="shared" si="97"/>
        <v>#DIV/0!</v>
      </c>
      <c r="AX457" s="10" t="e">
        <f t="shared" si="97"/>
        <v>#DIV/0!</v>
      </c>
      <c r="AY457" s="10" t="e">
        <f t="shared" si="97"/>
        <v>#DIV/0!</v>
      </c>
      <c r="AZ457" s="10">
        <f t="shared" si="97"/>
        <v>70.395887583356739</v>
      </c>
      <c r="BA457" s="10">
        <f t="shared" si="97"/>
        <v>70.50422312571348</v>
      </c>
      <c r="BB457" s="10">
        <f t="shared" si="97"/>
        <v>58.710098983494873</v>
      </c>
    </row>
    <row r="458" spans="1:54" x14ac:dyDescent="0.2">
      <c r="A458" s="8" t="str">
        <f>A2</f>
        <v>ARS Alentejo</v>
      </c>
      <c r="B458" s="8">
        <v>15</v>
      </c>
      <c r="C458" s="10">
        <f>ABS(C442-C$436)/(C$436-C$435)*100</f>
        <v>47.105998304302339</v>
      </c>
      <c r="D458" s="10">
        <f t="shared" si="86"/>
        <v>44.419119112693309</v>
      </c>
      <c r="E458" s="10">
        <f t="shared" si="86"/>
        <v>52.938540197110605</v>
      </c>
      <c r="F458" s="10">
        <f t="shared" si="86"/>
        <v>39.977617320644299</v>
      </c>
      <c r="G458" s="10">
        <f t="shared" si="86"/>
        <v>25.127100343174412</v>
      </c>
      <c r="H458" s="10"/>
      <c r="I458" s="10"/>
      <c r="J458" s="10">
        <f t="shared" si="93"/>
        <v>74.637063540856175</v>
      </c>
      <c r="K458" s="10">
        <f t="shared" si="93"/>
        <v>75.251751409727206</v>
      </c>
      <c r="L458" s="10">
        <f t="shared" si="93"/>
        <v>62.780439857431389</v>
      </c>
      <c r="M458" s="10">
        <f t="shared" si="93"/>
        <v>80.611493425658438</v>
      </c>
      <c r="N458" s="10">
        <f t="shared" si="93"/>
        <v>14.944575373858346</v>
      </c>
      <c r="O458" s="10">
        <f t="shared" si="87"/>
        <v>87.541638139012662</v>
      </c>
      <c r="P458" s="10"/>
      <c r="Q458" s="10"/>
      <c r="R458" s="10">
        <f t="shared" si="94"/>
        <v>37.762507075658498</v>
      </c>
      <c r="S458" s="10">
        <f t="shared" si="94"/>
        <v>82.054046451974898</v>
      </c>
      <c r="T458" s="10">
        <f t="shared" si="94"/>
        <v>59.019465775774691</v>
      </c>
      <c r="U458" s="10">
        <f t="shared" si="94"/>
        <v>70.483375017853533</v>
      </c>
      <c r="V458" s="10">
        <f t="shared" si="94"/>
        <v>77.463130998349129</v>
      </c>
      <c r="W458" s="10"/>
      <c r="X458" s="10"/>
      <c r="Y458" s="10">
        <f t="shared" ref="Y458:BB458" si="98">ABS(Y442-Y$436)/(Y$436-Y$435)*100</f>
        <v>72.512186694953755</v>
      </c>
      <c r="Z458" s="10">
        <f t="shared" si="98"/>
        <v>41.654256181794324</v>
      </c>
      <c r="AA458" s="10">
        <f t="shared" si="98"/>
        <v>21.175870356558633</v>
      </c>
      <c r="AB458" s="10">
        <f t="shared" si="98"/>
        <v>73.093397955284075</v>
      </c>
      <c r="AC458" s="10">
        <f t="shared" si="98"/>
        <v>59.730065299950596</v>
      </c>
      <c r="AD458" s="10">
        <f t="shared" si="98"/>
        <v>29.709075362624795</v>
      </c>
      <c r="AE458" s="10">
        <f t="shared" si="98"/>
        <v>50.310547030830655</v>
      </c>
      <c r="AF458" s="10">
        <f t="shared" si="98"/>
        <v>81.23440741661814</v>
      </c>
      <c r="AG458" s="10">
        <f t="shared" si="98"/>
        <v>85.515787729464265</v>
      </c>
      <c r="AH458" s="10">
        <f t="shared" si="98"/>
        <v>82.778480357744357</v>
      </c>
      <c r="AI458" s="10">
        <f t="shared" si="98"/>
        <v>50.800940682203034</v>
      </c>
      <c r="AJ458" s="10">
        <f t="shared" si="98"/>
        <v>36.530624312674803</v>
      </c>
      <c r="AK458" s="10">
        <f t="shared" si="98"/>
        <v>24.41324109596771</v>
      </c>
      <c r="AL458" s="10">
        <f t="shared" si="98"/>
        <v>41.824553062154521</v>
      </c>
      <c r="AM458" s="10">
        <f t="shared" si="98"/>
        <v>57.2254375061354</v>
      </c>
      <c r="AN458" s="10">
        <f t="shared" si="98"/>
        <v>85.385026409087189</v>
      </c>
      <c r="AO458" s="10">
        <f t="shared" si="98"/>
        <v>91.226741992704191</v>
      </c>
      <c r="AP458" s="10">
        <f t="shared" si="98"/>
        <v>30.017144644199689</v>
      </c>
      <c r="AQ458" s="10">
        <f t="shared" si="98"/>
        <v>43.343114944907299</v>
      </c>
      <c r="AR458" s="10">
        <f t="shared" si="98"/>
        <v>24.691627046361265</v>
      </c>
      <c r="AS458" s="10">
        <f t="shared" si="98"/>
        <v>57.73995249965553</v>
      </c>
      <c r="AT458" s="10">
        <f t="shared" si="98"/>
        <v>38.958658942086764</v>
      </c>
      <c r="AU458" s="10">
        <f t="shared" si="98"/>
        <v>13.417098190764207</v>
      </c>
      <c r="AV458" s="10">
        <f t="shared" si="98"/>
        <v>51.163000291578221</v>
      </c>
      <c r="AW458" s="10" t="e">
        <f t="shared" si="98"/>
        <v>#DIV/0!</v>
      </c>
      <c r="AX458" s="10" t="e">
        <f t="shared" si="98"/>
        <v>#DIV/0!</v>
      </c>
      <c r="AY458" s="10" t="e">
        <f t="shared" si="98"/>
        <v>#DIV/0!</v>
      </c>
      <c r="AZ458" s="10">
        <f t="shared" si="98"/>
        <v>97.511485782559461</v>
      </c>
      <c r="BA458" s="10">
        <f t="shared" si="98"/>
        <v>93.665600173787709</v>
      </c>
      <c r="BB458" s="10">
        <f t="shared" si="98"/>
        <v>84.607081336663498</v>
      </c>
    </row>
    <row r="460" spans="1:54" x14ac:dyDescent="0.2">
      <c r="A460" s="8" t="s">
        <v>197</v>
      </c>
      <c r="B460" s="8">
        <v>25</v>
      </c>
      <c r="C460" s="10">
        <f t="shared" ref="C460:G460" si="99">C454</f>
        <v>51.946854146241719</v>
      </c>
      <c r="D460" s="10">
        <f t="shared" si="99"/>
        <v>34.343118222695928</v>
      </c>
      <c r="E460" s="10">
        <f t="shared" si="99"/>
        <v>19.606563765011362</v>
      </c>
      <c r="F460" s="10">
        <f t="shared" si="99"/>
        <v>41.536301636551357</v>
      </c>
      <c r="G460" s="10">
        <f t="shared" si="99"/>
        <v>43.649226824127098</v>
      </c>
      <c r="H460" s="10"/>
      <c r="I460" s="10"/>
      <c r="J460" s="10">
        <f>J454</f>
        <v>46.165050866776859</v>
      </c>
      <c r="K460" s="10">
        <f>K454</f>
        <v>55.814566209339844</v>
      </c>
      <c r="L460" s="10">
        <f t="shared" ref="L460:M460" si="100">L454</f>
        <v>34.012454543469865</v>
      </c>
      <c r="M460" s="10">
        <f t="shared" si="100"/>
        <v>68.433566476864854</v>
      </c>
      <c r="N460" s="10">
        <f t="shared" ref="N460" si="101">N454</f>
        <v>30.348180222372221</v>
      </c>
      <c r="O460" s="10">
        <f>O454</f>
        <v>81.882117665358578</v>
      </c>
      <c r="P460" s="10"/>
      <c r="Q460" s="10"/>
      <c r="R460" s="10">
        <f>R454</f>
        <v>57.52747654920077</v>
      </c>
      <c r="S460" s="10">
        <f>S454</f>
        <v>62.063753414069225</v>
      </c>
      <c r="T460" s="10">
        <f>T454</f>
        <v>50.02013349218322</v>
      </c>
      <c r="U460" s="10">
        <f>U454</f>
        <v>48.51622099046066</v>
      </c>
      <c r="V460" s="10">
        <f>V454</f>
        <v>53.312154590009854</v>
      </c>
      <c r="W460" s="10"/>
      <c r="X460" s="10"/>
      <c r="Y460" s="10">
        <f t="shared" ref="Y460:AD460" si="102">Y454</f>
        <v>39.138835137666241</v>
      </c>
      <c r="Z460" s="10">
        <f t="shared" si="102"/>
        <v>34.855661257077713</v>
      </c>
      <c r="AA460" s="10">
        <f t="shared" si="102"/>
        <v>40.518185171502864</v>
      </c>
      <c r="AB460" s="10">
        <f t="shared" si="102"/>
        <v>60.790251357421987</v>
      </c>
      <c r="AC460" s="10">
        <f t="shared" si="102"/>
        <v>56.095487049581763</v>
      </c>
      <c r="AD460" s="10">
        <f t="shared" si="102"/>
        <v>50.010944725429454</v>
      </c>
      <c r="AE460" s="10">
        <f>AE454</f>
        <v>37.42979835469874</v>
      </c>
      <c r="AF460" s="10">
        <f>AF454</f>
        <v>50.926974177213488</v>
      </c>
      <c r="AG460" s="10">
        <f t="shared" ref="AG460:AQ460" si="103">AG454</f>
        <v>68.249670466139349</v>
      </c>
      <c r="AH460" s="10">
        <f t="shared" si="103"/>
        <v>61.848198330420367</v>
      </c>
      <c r="AI460" s="10">
        <f t="shared" si="103"/>
        <v>38.247137892429564</v>
      </c>
      <c r="AJ460" s="10">
        <f t="shared" si="103"/>
        <v>52.001311718163869</v>
      </c>
      <c r="AK460" s="10">
        <f t="shared" si="103"/>
        <v>48.117124450814359</v>
      </c>
      <c r="AL460" s="10">
        <f t="shared" si="103"/>
        <v>55.025314036616088</v>
      </c>
      <c r="AM460" s="10">
        <f t="shared" si="103"/>
        <v>54.260233599570142</v>
      </c>
      <c r="AN460" s="10">
        <f t="shared" si="103"/>
        <v>73.653059770163125</v>
      </c>
      <c r="AO460" s="10">
        <f t="shared" si="103"/>
        <v>68.791603469485793</v>
      </c>
      <c r="AP460" s="10">
        <f t="shared" si="103"/>
        <v>50.199728121681616</v>
      </c>
      <c r="AQ460" s="10">
        <f t="shared" si="103"/>
        <v>65.348850616954493</v>
      </c>
      <c r="AR460" s="10">
        <f t="shared" ref="AR460:AY460" si="104">AR454</f>
        <v>42.847548107000918</v>
      </c>
      <c r="AS460" s="10">
        <f t="shared" si="104"/>
        <v>57.238990663624847</v>
      </c>
      <c r="AT460" s="10">
        <f t="shared" si="104"/>
        <v>39.262103557453514</v>
      </c>
      <c r="AU460" s="10">
        <f t="shared" si="104"/>
        <v>29.43673647634137</v>
      </c>
      <c r="AV460" s="10">
        <f t="shared" si="104"/>
        <v>43.87842883424721</v>
      </c>
      <c r="AW460" s="10" t="e">
        <f t="shared" si="104"/>
        <v>#DIV/0!</v>
      </c>
      <c r="AX460" s="10" t="e">
        <f t="shared" si="104"/>
        <v>#DIV/0!</v>
      </c>
      <c r="AY460" s="10" t="e">
        <f t="shared" si="104"/>
        <v>#DIV/0!</v>
      </c>
      <c r="AZ460" s="10">
        <f>AZ454</f>
        <v>65.587191356906729</v>
      </c>
      <c r="BA460" s="10">
        <f>BA454</f>
        <v>71.823685457982549</v>
      </c>
      <c r="BB460" s="10">
        <f>BB454</f>
        <v>46.814592481975872</v>
      </c>
    </row>
    <row r="461" spans="1:54" x14ac:dyDescent="0.2">
      <c r="A461" s="8" t="s">
        <v>198</v>
      </c>
      <c r="B461" s="8">
        <v>25</v>
      </c>
      <c r="C461" s="10">
        <f t="shared" ref="C461:G461" si="105">C453-C454</f>
        <v>20.52336551353234</v>
      </c>
      <c r="D461" s="10">
        <f t="shared" si="105"/>
        <v>14.384300994682299</v>
      </c>
      <c r="E461" s="10">
        <f t="shared" si="105"/>
        <v>13.658007313207431</v>
      </c>
      <c r="F461" s="10">
        <f t="shared" si="105"/>
        <v>8.256639333987188</v>
      </c>
      <c r="G461" s="10">
        <f t="shared" si="105"/>
        <v>12.895688460441654</v>
      </c>
      <c r="H461" s="10"/>
      <c r="I461" s="10"/>
      <c r="J461" s="10">
        <f>J453-J454</f>
        <v>23.873319887895001</v>
      </c>
      <c r="K461" s="10">
        <f>K453-K454</f>
        <v>21.029309400383411</v>
      </c>
      <c r="L461" s="10">
        <f t="shared" ref="L461:M461" si="106">L453-L454</f>
        <v>18.965227638232051</v>
      </c>
      <c r="M461" s="10">
        <f t="shared" si="106"/>
        <v>9.588258740195144</v>
      </c>
      <c r="N461" s="10">
        <f t="shared" ref="N461" si="107">N453-N454</f>
        <v>19.344966711038161</v>
      </c>
      <c r="O461" s="10">
        <f>O453-O454</f>
        <v>8.7810508627242427</v>
      </c>
      <c r="P461" s="10"/>
      <c r="Q461" s="10"/>
      <c r="R461" s="10">
        <f>R453-R454</f>
        <v>10.669220151442858</v>
      </c>
      <c r="S461" s="10">
        <f>S453-S454</f>
        <v>13.213016337303998</v>
      </c>
      <c r="T461" s="10">
        <f>T453-T454</f>
        <v>18.254219896236947</v>
      </c>
      <c r="U461" s="10">
        <f>U453-U454</f>
        <v>16.846231366347503</v>
      </c>
      <c r="V461" s="10">
        <f>V453-V454</f>
        <v>17.455972470882116</v>
      </c>
      <c r="W461" s="10"/>
      <c r="X461" s="10"/>
      <c r="Y461" s="10">
        <f t="shared" ref="Y461:AD461" si="108">Y453-Y454</f>
        <v>19.547355543913589</v>
      </c>
      <c r="Z461" s="10">
        <f t="shared" si="108"/>
        <v>15.940769147073581</v>
      </c>
      <c r="AA461" s="10">
        <f t="shared" si="108"/>
        <v>30.686947384839684</v>
      </c>
      <c r="AB461" s="10">
        <f t="shared" si="108"/>
        <v>10.10858971423486</v>
      </c>
      <c r="AC461" s="10">
        <f t="shared" si="108"/>
        <v>9.5297759726100395</v>
      </c>
      <c r="AD461" s="10">
        <f t="shared" si="108"/>
        <v>8.8722150868650047</v>
      </c>
      <c r="AE461" s="10">
        <f>AE453-AE454</f>
        <v>12.217311844245998</v>
      </c>
      <c r="AF461" s="10">
        <f>AF453-AF454</f>
        <v>17.030009270700411</v>
      </c>
      <c r="AG461" s="10">
        <f t="shared" ref="AG461:AQ461" si="109">AG453-AG454</f>
        <v>8.223960703463149</v>
      </c>
      <c r="AH461" s="10">
        <f t="shared" si="109"/>
        <v>14.077113709046948</v>
      </c>
      <c r="AI461" s="10">
        <f t="shared" si="109"/>
        <v>13.826339826088173</v>
      </c>
      <c r="AJ461" s="10">
        <f t="shared" si="109"/>
        <v>25.817535164691499</v>
      </c>
      <c r="AK461" s="10">
        <f t="shared" si="109"/>
        <v>22.377335685727459</v>
      </c>
      <c r="AL461" s="10">
        <f t="shared" si="109"/>
        <v>9.7131867070194247</v>
      </c>
      <c r="AM461" s="10">
        <f t="shared" si="109"/>
        <v>8.4090453404597696</v>
      </c>
      <c r="AN461" s="10">
        <f t="shared" si="109"/>
        <v>9.8705000108845127</v>
      </c>
      <c r="AO461" s="10">
        <f t="shared" si="109"/>
        <v>11.542466612153362</v>
      </c>
      <c r="AP461" s="10">
        <f t="shared" si="109"/>
        <v>13.986633987934681</v>
      </c>
      <c r="AQ461" s="10">
        <f t="shared" si="109"/>
        <v>11.88747995589631</v>
      </c>
      <c r="AR461" s="10">
        <f t="shared" ref="AR461:AY461" si="110">AR453-AR454</f>
        <v>18.867353049976835</v>
      </c>
      <c r="AS461" s="10">
        <f t="shared" si="110"/>
        <v>11.427434572835395</v>
      </c>
      <c r="AT461" s="10">
        <f t="shared" si="110"/>
        <v>17.62936140362131</v>
      </c>
      <c r="AU461" s="10">
        <f t="shared" si="110"/>
        <v>16.605302915239076</v>
      </c>
      <c r="AV461" s="10">
        <f t="shared" si="110"/>
        <v>12.112157391238796</v>
      </c>
      <c r="AW461" s="10" t="e">
        <f t="shared" si="110"/>
        <v>#DIV/0!</v>
      </c>
      <c r="AX461" s="10" t="e">
        <f t="shared" si="110"/>
        <v>#DIV/0!</v>
      </c>
      <c r="AY461" s="10" t="e">
        <f t="shared" si="110"/>
        <v>#DIV/0!</v>
      </c>
      <c r="AZ461" s="10">
        <f>AZ453-AZ454</f>
        <v>13.811599919020722</v>
      </c>
      <c r="BA461" s="10">
        <f>BA453-BA454</f>
        <v>7.9602504686642703</v>
      </c>
      <c r="BB461" s="10">
        <f>BB453-BB454</f>
        <v>19.622188695318805</v>
      </c>
    </row>
    <row r="462" spans="1:54" x14ac:dyDescent="0.2">
      <c r="A462" s="8" t="s">
        <v>199</v>
      </c>
      <c r="B462" s="8">
        <v>25</v>
      </c>
      <c r="C462" s="10">
        <f t="shared" ref="C462:G462" si="111">C455-C453</f>
        <v>10.891000223970067</v>
      </c>
      <c r="D462" s="10">
        <f t="shared" si="111"/>
        <v>17.444453348896033</v>
      </c>
      <c r="E462" s="10">
        <f t="shared" si="111"/>
        <v>24.824710426607759</v>
      </c>
      <c r="F462" s="10">
        <f t="shared" si="111"/>
        <v>12.586016339684747</v>
      </c>
      <c r="G462" s="10">
        <f t="shared" si="111"/>
        <v>11.044506983418636</v>
      </c>
      <c r="H462" s="10"/>
      <c r="I462" s="10"/>
      <c r="J462" s="10">
        <f>J455-J453</f>
        <v>7.4153386228769733</v>
      </c>
      <c r="K462" s="10">
        <f>K455-K453</f>
        <v>7.9413357804790792</v>
      </c>
      <c r="L462" s="10">
        <f t="shared" ref="L462:M462" si="112">L455-L453</f>
        <v>13.441565924233352</v>
      </c>
      <c r="M462" s="10">
        <f t="shared" si="112"/>
        <v>5.2992504179591577</v>
      </c>
      <c r="N462" s="10">
        <f t="shared" ref="N462" si="113">N455-N453</f>
        <v>19.896629670493745</v>
      </c>
      <c r="O462" s="10">
        <f>O455-O453</f>
        <v>7.2210094701536036</v>
      </c>
      <c r="P462" s="10"/>
      <c r="Q462" s="10"/>
      <c r="R462" s="10">
        <f>R455-R453</f>
        <v>18.507243472850149</v>
      </c>
      <c r="S462" s="10">
        <f>S455-S453</f>
        <v>8.7625304164914439</v>
      </c>
      <c r="T462" s="10">
        <f>T455-T453</f>
        <v>9.3713177838105821</v>
      </c>
      <c r="U462" s="10">
        <f>U455-U453</f>
        <v>12.096832967941225</v>
      </c>
      <c r="V462" s="10">
        <f>V455-V453</f>
        <v>15.192896964536317</v>
      </c>
      <c r="W462" s="10"/>
      <c r="X462" s="10"/>
      <c r="Y462" s="10">
        <f t="shared" ref="Y462:AD462" si="114">Y455-Y453</f>
        <v>11.374993232551404</v>
      </c>
      <c r="Z462" s="10">
        <f t="shared" si="114"/>
        <v>12.454465973939584</v>
      </c>
      <c r="AA462" s="10">
        <f t="shared" si="114"/>
        <v>14.331231839505875</v>
      </c>
      <c r="AB462" s="10">
        <f t="shared" si="114"/>
        <v>7.357944059831695</v>
      </c>
      <c r="AC462" s="10">
        <f t="shared" si="114"/>
        <v>7.7984209677109817</v>
      </c>
      <c r="AD462" s="10">
        <f t="shared" si="114"/>
        <v>14.792799245168759</v>
      </c>
      <c r="AE462" s="10">
        <f>AE455-AE453</f>
        <v>22.526984295158677</v>
      </c>
      <c r="AF462" s="10">
        <f>AF455-AF453</f>
        <v>11.670482651564868</v>
      </c>
      <c r="AG462" s="10">
        <f t="shared" ref="AG462:AQ462" si="115">AG455-AG453</f>
        <v>13.231088448240683</v>
      </c>
      <c r="AH462" s="10">
        <f t="shared" si="115"/>
        <v>12.261216930911615</v>
      </c>
      <c r="AI462" s="10">
        <f t="shared" si="115"/>
        <v>15.422622060776817</v>
      </c>
      <c r="AJ462" s="10">
        <f t="shared" si="115"/>
        <v>9.9375407340756681</v>
      </c>
      <c r="AK462" s="10">
        <f t="shared" si="115"/>
        <v>12.609825997484407</v>
      </c>
      <c r="AL462" s="10">
        <f t="shared" si="115"/>
        <v>8.2648248249980583</v>
      </c>
      <c r="AM462" s="10">
        <f t="shared" si="115"/>
        <v>13.436407851227671</v>
      </c>
      <c r="AN462" s="10">
        <f t="shared" si="115"/>
        <v>6.7640502727745684</v>
      </c>
      <c r="AO462" s="10">
        <f t="shared" si="115"/>
        <v>10.360873703087108</v>
      </c>
      <c r="AP462" s="10">
        <f t="shared" si="115"/>
        <v>18.087152097409017</v>
      </c>
      <c r="AQ462" s="10">
        <f t="shared" si="115"/>
        <v>11.466414859967699</v>
      </c>
      <c r="AR462" s="10">
        <f t="shared" ref="AR462:AY462" si="116">AR455-AR453</f>
        <v>11.937891681887642</v>
      </c>
      <c r="AS462" s="10">
        <f t="shared" si="116"/>
        <v>15.487411959924628</v>
      </c>
      <c r="AT462" s="10">
        <f t="shared" si="116"/>
        <v>18.745261152230576</v>
      </c>
      <c r="AU462" s="10">
        <f t="shared" si="116"/>
        <v>22.395278503087397</v>
      </c>
      <c r="AV462" s="10">
        <f t="shared" si="116"/>
        <v>12.605138274002108</v>
      </c>
      <c r="AW462" s="10" t="e">
        <f t="shared" si="116"/>
        <v>#DIV/0!</v>
      </c>
      <c r="AX462" s="10" t="e">
        <f t="shared" si="116"/>
        <v>#DIV/0!</v>
      </c>
      <c r="AY462" s="10" t="e">
        <f t="shared" si="116"/>
        <v>#DIV/0!</v>
      </c>
      <c r="AZ462" s="10">
        <f>AZ455-AZ453</f>
        <v>13.695728117850152</v>
      </c>
      <c r="BA462" s="10">
        <f>BA455-BA453</f>
        <v>8.3090812862149335</v>
      </c>
      <c r="BB462" s="10">
        <f>BB455-BB453</f>
        <v>18.552795569677755</v>
      </c>
    </row>
    <row r="463" spans="1:54" x14ac:dyDescent="0.2">
      <c r="A463" s="8" t="s">
        <v>200</v>
      </c>
      <c r="C463" s="10">
        <f t="shared" ref="C463:G463" si="117">C454-C451</f>
        <v>51.946854146241719</v>
      </c>
      <c r="D463" s="10">
        <f t="shared" si="117"/>
        <v>34.343118222695928</v>
      </c>
      <c r="E463" s="10">
        <f t="shared" si="117"/>
        <v>19.606563765011362</v>
      </c>
      <c r="F463" s="10">
        <f t="shared" si="117"/>
        <v>41.536301636551357</v>
      </c>
      <c r="G463" s="10">
        <f t="shared" si="117"/>
        <v>43.649226824127098</v>
      </c>
      <c r="H463" s="10"/>
      <c r="I463" s="10"/>
      <c r="J463" s="10">
        <f>J454-J451</f>
        <v>46.165050866776859</v>
      </c>
      <c r="K463" s="10">
        <f>K454-K451</f>
        <v>55.814566209339844</v>
      </c>
      <c r="L463" s="10">
        <f t="shared" ref="L463:M463" si="118">L454-L451</f>
        <v>34.012454543469865</v>
      </c>
      <c r="M463" s="10">
        <f t="shared" si="118"/>
        <v>68.433566476864854</v>
      </c>
      <c r="N463" s="10">
        <f t="shared" ref="N463" si="119">N454-N451</f>
        <v>30.348180222372221</v>
      </c>
      <c r="O463" s="10">
        <f>O454-O451</f>
        <v>81.882117665358578</v>
      </c>
      <c r="P463" s="10"/>
      <c r="Q463" s="10"/>
      <c r="R463" s="10">
        <f>R454-R451</f>
        <v>57.52747654920077</v>
      </c>
      <c r="S463" s="10">
        <f>S454-S451</f>
        <v>62.063753414069225</v>
      </c>
      <c r="T463" s="10">
        <f>T454-T451</f>
        <v>50.02013349218322</v>
      </c>
      <c r="U463" s="10">
        <f>U454-U451</f>
        <v>48.51622099046066</v>
      </c>
      <c r="V463" s="10">
        <f>V454-V451</f>
        <v>53.312154590009854</v>
      </c>
      <c r="W463" s="10"/>
      <c r="X463" s="10"/>
      <c r="Y463" s="10">
        <f t="shared" ref="Y463:AD463" si="120">Y454-Y451</f>
        <v>39.138835137666241</v>
      </c>
      <c r="Z463" s="10">
        <f t="shared" si="120"/>
        <v>34.855661257077713</v>
      </c>
      <c r="AA463" s="10">
        <f t="shared" si="120"/>
        <v>40.518185171502864</v>
      </c>
      <c r="AB463" s="10">
        <f t="shared" si="120"/>
        <v>60.790251357421987</v>
      </c>
      <c r="AC463" s="10">
        <f t="shared" si="120"/>
        <v>56.095487049581763</v>
      </c>
      <c r="AD463" s="10">
        <f t="shared" si="120"/>
        <v>50.010944725429454</v>
      </c>
      <c r="AE463" s="10">
        <f>AE454-AE451</f>
        <v>37.42979835469874</v>
      </c>
      <c r="AF463" s="10">
        <f>AF454-AF451</f>
        <v>50.926974177213488</v>
      </c>
      <c r="AG463" s="10">
        <f t="shared" ref="AG463:AQ463" si="121">AG454-AG451</f>
        <v>68.249670466139349</v>
      </c>
      <c r="AH463" s="10">
        <f t="shared" si="121"/>
        <v>61.848198330420367</v>
      </c>
      <c r="AI463" s="10">
        <f t="shared" si="121"/>
        <v>38.247137892429564</v>
      </c>
      <c r="AJ463" s="10">
        <f t="shared" si="121"/>
        <v>52.001311718163869</v>
      </c>
      <c r="AK463" s="10">
        <f t="shared" si="121"/>
        <v>48.117124450814359</v>
      </c>
      <c r="AL463" s="10">
        <f t="shared" si="121"/>
        <v>55.025314036616088</v>
      </c>
      <c r="AM463" s="10">
        <f t="shared" si="121"/>
        <v>54.260233599570142</v>
      </c>
      <c r="AN463" s="10">
        <f t="shared" si="121"/>
        <v>73.653059770163125</v>
      </c>
      <c r="AO463" s="10">
        <f t="shared" si="121"/>
        <v>68.791603469485793</v>
      </c>
      <c r="AP463" s="10">
        <f t="shared" si="121"/>
        <v>50.199728121681616</v>
      </c>
      <c r="AQ463" s="10">
        <f t="shared" si="121"/>
        <v>65.348850616954493</v>
      </c>
      <c r="AR463" s="10">
        <f t="shared" ref="AR463:AY463" si="122">AR454-AR451</f>
        <v>42.847548107000918</v>
      </c>
      <c r="AS463" s="10">
        <f t="shared" si="122"/>
        <v>57.238990663624847</v>
      </c>
      <c r="AT463" s="10">
        <f t="shared" si="122"/>
        <v>39.262103557453514</v>
      </c>
      <c r="AU463" s="10">
        <f t="shared" si="122"/>
        <v>29.43673647634137</v>
      </c>
      <c r="AV463" s="10">
        <f t="shared" si="122"/>
        <v>43.87842883424721</v>
      </c>
      <c r="AW463" s="10" t="e">
        <f t="shared" si="122"/>
        <v>#DIV/0!</v>
      </c>
      <c r="AX463" s="10" t="e">
        <f t="shared" si="122"/>
        <v>#DIV/0!</v>
      </c>
      <c r="AY463" s="10" t="e">
        <f t="shared" si="122"/>
        <v>#DIV/0!</v>
      </c>
      <c r="AZ463" s="10">
        <f>AZ454-AZ451</f>
        <v>65.587191356906729</v>
      </c>
      <c r="BA463" s="10">
        <f>BA454-BA451</f>
        <v>71.823685457982549</v>
      </c>
      <c r="BB463" s="10">
        <f>BB454-BB451</f>
        <v>46.814592481975872</v>
      </c>
    </row>
    <row r="464" spans="1:54" x14ac:dyDescent="0.2">
      <c r="A464" s="8" t="s">
        <v>201</v>
      </c>
      <c r="B464" s="8">
        <v>25</v>
      </c>
      <c r="C464" s="10">
        <f t="shared" ref="C464:G464" si="123">C452-C455</f>
        <v>16.638780116255873</v>
      </c>
      <c r="D464" s="10">
        <f t="shared" si="123"/>
        <v>33.82812743372574</v>
      </c>
      <c r="E464" s="10">
        <f t="shared" si="123"/>
        <v>41.910718495173448</v>
      </c>
      <c r="F464" s="10">
        <f t="shared" si="123"/>
        <v>37.621042689776708</v>
      </c>
      <c r="G464" s="10">
        <f t="shared" si="123"/>
        <v>32.410577732012612</v>
      </c>
      <c r="H464" s="10"/>
      <c r="I464" s="10"/>
      <c r="J464" s="10">
        <f>J452-J455</f>
        <v>22.546290622451167</v>
      </c>
      <c r="K464" s="10">
        <f>K452-K455</f>
        <v>15.214788609797665</v>
      </c>
      <c r="L464" s="10">
        <f t="shared" ref="L464:M464" si="124">L452-L455</f>
        <v>33.580751894064733</v>
      </c>
      <c r="M464" s="10">
        <f t="shared" si="124"/>
        <v>16.678924364980844</v>
      </c>
      <c r="N464" s="10">
        <f t="shared" ref="N464" si="125">N452-N455</f>
        <v>30.410223396095873</v>
      </c>
      <c r="O464" s="10">
        <f>O452-O455</f>
        <v>2.1158220017635756</v>
      </c>
      <c r="P464" s="10"/>
      <c r="Q464" s="10"/>
      <c r="R464" s="10">
        <f>R452-R455</f>
        <v>13.296059826506223</v>
      </c>
      <c r="S464" s="10">
        <f>S452-S455</f>
        <v>15.960699832135333</v>
      </c>
      <c r="T464" s="10">
        <f>T452-T455</f>
        <v>22.354328827769251</v>
      </c>
      <c r="U464" s="10">
        <f>U452-U455</f>
        <v>22.540714675250612</v>
      </c>
      <c r="V464" s="10">
        <f>V452-V455</f>
        <v>14.038975974571713</v>
      </c>
      <c r="W464" s="10"/>
      <c r="X464" s="10"/>
      <c r="Y464" s="10">
        <f t="shared" ref="Y464:AD464" si="126">Y452-Y455</f>
        <v>29.938816085868766</v>
      </c>
      <c r="Z464" s="10">
        <f t="shared" si="126"/>
        <v>36.749103621909121</v>
      </c>
      <c r="AA464" s="10">
        <f t="shared" si="126"/>
        <v>14.463635604151577</v>
      </c>
      <c r="AB464" s="10">
        <f t="shared" si="126"/>
        <v>21.743214868511458</v>
      </c>
      <c r="AC464" s="10">
        <f t="shared" si="126"/>
        <v>26.576316010097216</v>
      </c>
      <c r="AD464" s="10">
        <f t="shared" si="126"/>
        <v>26.324040942536783</v>
      </c>
      <c r="AE464" s="10">
        <f>AE452-AE455</f>
        <v>27.825905505896586</v>
      </c>
      <c r="AF464" s="10">
        <f>AF452-AF455</f>
        <v>20.372533900521233</v>
      </c>
      <c r="AG464" s="10">
        <f t="shared" ref="AG464:AQ464" si="127">AG452-AG455</f>
        <v>10.295280382156818</v>
      </c>
      <c r="AH464" s="10">
        <f t="shared" si="127"/>
        <v>11.81347102962107</v>
      </c>
      <c r="AI464" s="10">
        <f t="shared" si="127"/>
        <v>32.503900220705447</v>
      </c>
      <c r="AJ464" s="10">
        <f t="shared" si="127"/>
        <v>12.243612383068964</v>
      </c>
      <c r="AK464" s="10">
        <f t="shared" si="127"/>
        <v>16.895713865973775</v>
      </c>
      <c r="AL464" s="10">
        <f t="shared" si="127"/>
        <v>26.996674431366429</v>
      </c>
      <c r="AM464" s="10">
        <f t="shared" si="127"/>
        <v>23.894313208742417</v>
      </c>
      <c r="AN464" s="10">
        <f t="shared" si="127"/>
        <v>9.7123899461777938</v>
      </c>
      <c r="AO464" s="10">
        <f t="shared" si="127"/>
        <v>9.3050562152737371</v>
      </c>
      <c r="AP464" s="10">
        <f t="shared" si="127"/>
        <v>17.726485792974685</v>
      </c>
      <c r="AQ464" s="10">
        <f t="shared" si="127"/>
        <v>11.297254567181497</v>
      </c>
      <c r="AR464" s="10">
        <f t="shared" ref="AR464:AY464" si="128">AR452-AR455</f>
        <v>26.347207161134605</v>
      </c>
      <c r="AS464" s="10">
        <f t="shared" si="128"/>
        <v>15.84616280361513</v>
      </c>
      <c r="AT464" s="10">
        <f t="shared" si="128"/>
        <v>24.3632738866946</v>
      </c>
      <c r="AU464" s="10">
        <f t="shared" si="128"/>
        <v>31.562682105332158</v>
      </c>
      <c r="AV464" s="10">
        <f t="shared" si="128"/>
        <v>31.404275500511886</v>
      </c>
      <c r="AW464" s="10" t="e">
        <f t="shared" si="128"/>
        <v>#DIV/0!</v>
      </c>
      <c r="AX464" s="10" t="e">
        <f t="shared" si="128"/>
        <v>#DIV/0!</v>
      </c>
      <c r="AY464" s="10" t="e">
        <f t="shared" si="128"/>
        <v>#DIV/0!</v>
      </c>
      <c r="AZ464" s="10">
        <f>AZ452-AZ455</f>
        <v>6.9054806062223975</v>
      </c>
      <c r="BA464" s="10">
        <f>BA452-BA455</f>
        <v>11.906982787138247</v>
      </c>
      <c r="BB464" s="10">
        <f>BB452-BB455</f>
        <v>15.010423253027568</v>
      </c>
    </row>
    <row r="466" spans="4:7" x14ac:dyDescent="0.2">
      <c r="D466" s="10"/>
      <c r="E466" s="10"/>
      <c r="F466" s="10"/>
      <c r="G466" s="10"/>
    </row>
  </sheetData>
  <mergeCells count="17">
    <mergeCell ref="B332:D332"/>
    <mergeCell ref="E332:G332"/>
    <mergeCell ref="H332:J332"/>
    <mergeCell ref="L332:N332"/>
    <mergeCell ref="O332:Q332"/>
    <mergeCell ref="P20:Q20"/>
    <mergeCell ref="B20:E20"/>
    <mergeCell ref="F20:G20"/>
    <mergeCell ref="F21:G21"/>
    <mergeCell ref="B21:C21"/>
    <mergeCell ref="D21:E21"/>
    <mergeCell ref="H20:K20"/>
    <mergeCell ref="H21:I21"/>
    <mergeCell ref="J21:K21"/>
    <mergeCell ref="L20:M20"/>
    <mergeCell ref="L21:M21"/>
    <mergeCell ref="N20:O20"/>
  </mergeCells>
  <pageMargins left="0.7" right="0.7" top="0.75" bottom="0.75" header="0.3" footer="0.3"/>
  <pageSetup paperSize="9" orientation="portrait" r:id="rId1"/>
  <ignoredErrors>
    <ignoredError sqref="I41" formula="1"/>
    <ignoredError sqref="F132:F137"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dimension ref="A1:L62"/>
  <sheetViews>
    <sheetView tabSelected="1" view="pageBreakPreview" topLeftCell="A18" zoomScale="75" zoomScaleNormal="100" zoomScaleSheetLayoutView="75" workbookViewId="0"/>
  </sheetViews>
  <sheetFormatPr defaultRowHeight="14.25" x14ac:dyDescent="0.2"/>
  <cols>
    <col min="1" max="2" width="2.7109375" style="6" customWidth="1"/>
    <col min="3" max="3" width="60.7109375" style="6" customWidth="1"/>
    <col min="4" max="4" width="4.7109375" style="6" customWidth="1"/>
    <col min="5" max="10" width="10.7109375" style="6" customWidth="1"/>
    <col min="11" max="12" width="2.7109375" style="6" customWidth="1"/>
    <col min="13" max="16384" width="9.140625" style="6"/>
  </cols>
  <sheetData>
    <row r="1" spans="1:12" ht="9.9499999999999993" customHeight="1" thickBot="1" x14ac:dyDescent="0.25">
      <c r="A1" s="174"/>
      <c r="B1" s="174"/>
      <c r="C1" s="174"/>
      <c r="D1" s="174"/>
      <c r="E1" s="174"/>
      <c r="F1" s="174"/>
      <c r="G1" s="174"/>
      <c r="H1" s="174"/>
      <c r="I1" s="174"/>
      <c r="J1" s="174"/>
      <c r="K1" s="174"/>
      <c r="L1" s="174"/>
    </row>
    <row r="2" spans="1:12" ht="9.9499999999999993" customHeight="1" thickTop="1" x14ac:dyDescent="0.2">
      <c r="A2" s="174"/>
      <c r="B2" s="177"/>
      <c r="C2" s="178"/>
      <c r="D2" s="178"/>
      <c r="E2" s="178"/>
      <c r="F2" s="178"/>
      <c r="G2" s="178"/>
      <c r="H2" s="178"/>
      <c r="I2" s="178"/>
      <c r="J2" s="178"/>
      <c r="K2" s="179"/>
      <c r="L2" s="174"/>
    </row>
    <row r="3" spans="1:12" ht="20.25" x14ac:dyDescent="0.3">
      <c r="A3" s="174"/>
      <c r="B3" s="180"/>
      <c r="C3" s="189" t="str">
        <f>AUX!A1</f>
        <v>Perfil Local de Saúde 2014</v>
      </c>
      <c r="D3" s="151"/>
      <c r="E3" s="151"/>
      <c r="F3" s="151"/>
      <c r="G3" s="151"/>
      <c r="H3" s="151"/>
      <c r="I3" s="151"/>
      <c r="J3" s="151"/>
      <c r="K3" s="181"/>
      <c r="L3" s="174"/>
    </row>
    <row r="4" spans="1:12" ht="5.0999999999999996" customHeight="1" x14ac:dyDescent="0.2">
      <c r="A4" s="174"/>
      <c r="B4" s="180"/>
      <c r="C4" s="151"/>
      <c r="D4" s="151"/>
      <c r="E4" s="151"/>
      <c r="F4" s="151"/>
      <c r="G4" s="151"/>
      <c r="H4" s="151"/>
      <c r="I4" s="151"/>
      <c r="J4" s="151"/>
      <c r="K4" s="181"/>
      <c r="L4" s="174"/>
    </row>
    <row r="5" spans="1:12" ht="50.1" customHeight="1" x14ac:dyDescent="0.2">
      <c r="A5" s="174"/>
      <c r="B5" s="180"/>
      <c r="C5" s="190" t="str">
        <f>AUX!A3</f>
        <v>ULS Norte Alentejano</v>
      </c>
      <c r="D5" s="151"/>
      <c r="E5" s="151"/>
      <c r="F5" s="151"/>
      <c r="G5" s="151"/>
      <c r="H5" s="151"/>
      <c r="I5" s="151"/>
      <c r="J5" s="151"/>
      <c r="K5" s="181"/>
      <c r="L5" s="174"/>
    </row>
    <row r="6" spans="1:12" ht="20.100000000000001" customHeight="1" x14ac:dyDescent="0.2">
      <c r="A6" s="174"/>
      <c r="B6" s="180"/>
      <c r="C6" s="151"/>
      <c r="D6" s="151"/>
      <c r="E6" s="629" t="s">
        <v>0</v>
      </c>
      <c r="F6" s="629"/>
      <c r="G6" s="629" t="s">
        <v>274</v>
      </c>
      <c r="H6" s="629"/>
      <c r="I6" s="629" t="s">
        <v>1</v>
      </c>
      <c r="J6" s="629"/>
      <c r="K6" s="181"/>
      <c r="L6" s="174"/>
    </row>
    <row r="7" spans="1:12" ht="20.100000000000001" customHeight="1" x14ac:dyDescent="0.2">
      <c r="A7" s="174"/>
      <c r="B7" s="180"/>
      <c r="C7" s="151"/>
      <c r="D7" s="151"/>
      <c r="E7" s="635"/>
      <c r="F7" s="635"/>
      <c r="G7" s="635"/>
      <c r="H7" s="635"/>
      <c r="I7" s="635"/>
      <c r="J7" s="635"/>
      <c r="K7" s="181"/>
      <c r="L7" s="174"/>
    </row>
    <row r="8" spans="1:12" ht="20.100000000000001" customHeight="1" x14ac:dyDescent="0.2">
      <c r="A8" s="174"/>
      <c r="B8" s="180"/>
      <c r="C8" s="151"/>
      <c r="D8" s="151"/>
      <c r="E8" s="151"/>
      <c r="F8" s="151"/>
      <c r="G8" s="151"/>
      <c r="H8" s="151"/>
      <c r="I8" s="151"/>
      <c r="J8" s="151"/>
      <c r="K8" s="181"/>
      <c r="L8" s="174"/>
    </row>
    <row r="9" spans="1:12" ht="20.100000000000001" customHeight="1" x14ac:dyDescent="0.2">
      <c r="A9" s="174"/>
      <c r="B9" s="180"/>
      <c r="C9" s="151"/>
      <c r="D9" s="151"/>
      <c r="E9" s="151"/>
      <c r="F9" s="151"/>
      <c r="G9" s="151"/>
      <c r="H9" s="151"/>
      <c r="I9" s="151"/>
      <c r="J9" s="151"/>
      <c r="K9" s="181"/>
      <c r="L9" s="174"/>
    </row>
    <row r="10" spans="1:12" ht="20.100000000000001" customHeight="1" x14ac:dyDescent="0.2">
      <c r="A10" s="174"/>
      <c r="B10" s="180"/>
      <c r="C10" s="151"/>
      <c r="D10" s="151"/>
      <c r="E10" s="151"/>
      <c r="F10" s="151"/>
      <c r="G10" s="151"/>
      <c r="H10" s="151"/>
      <c r="I10" s="151"/>
      <c r="J10" s="151"/>
      <c r="K10" s="181"/>
      <c r="L10" s="174"/>
    </row>
    <row r="11" spans="1:12" ht="20.100000000000001" customHeight="1" x14ac:dyDescent="0.2">
      <c r="A11" s="174"/>
      <c r="B11" s="180"/>
      <c r="C11" s="151"/>
      <c r="D11" s="151"/>
      <c r="E11" s="151"/>
      <c r="F11" s="151"/>
      <c r="G11" s="151"/>
      <c r="H11" s="151"/>
      <c r="I11" s="151"/>
      <c r="J11" s="151"/>
      <c r="K11" s="181"/>
      <c r="L11" s="174"/>
    </row>
    <row r="12" spans="1:12" ht="20.100000000000001" customHeight="1" x14ac:dyDescent="0.2">
      <c r="A12" s="174"/>
      <c r="B12" s="180"/>
      <c r="C12" s="151"/>
      <c r="D12" s="151"/>
      <c r="E12" s="151"/>
      <c r="F12" s="151"/>
      <c r="G12" s="151"/>
      <c r="H12" s="151"/>
      <c r="I12" s="151"/>
      <c r="J12" s="151"/>
      <c r="K12" s="181"/>
      <c r="L12" s="174"/>
    </row>
    <row r="13" spans="1:12" ht="20.100000000000001" customHeight="1" x14ac:dyDescent="0.2">
      <c r="A13" s="174"/>
      <c r="B13" s="180"/>
      <c r="C13" s="151"/>
      <c r="D13" s="151"/>
      <c r="E13" s="151"/>
      <c r="F13" s="151"/>
      <c r="G13" s="151"/>
      <c r="H13" s="151"/>
      <c r="I13" s="151"/>
      <c r="J13" s="151"/>
      <c r="K13" s="181"/>
      <c r="L13" s="174"/>
    </row>
    <row r="14" spans="1:12" ht="20.100000000000001" customHeight="1" x14ac:dyDescent="0.2">
      <c r="A14" s="174"/>
      <c r="B14" s="180"/>
      <c r="C14" s="151"/>
      <c r="D14" s="151"/>
      <c r="E14" s="151"/>
      <c r="F14" s="151"/>
      <c r="G14" s="151"/>
      <c r="H14" s="151"/>
      <c r="I14" s="151"/>
      <c r="J14" s="151"/>
      <c r="K14" s="181"/>
      <c r="L14" s="174"/>
    </row>
    <row r="15" spans="1:12" ht="20.100000000000001" customHeight="1" x14ac:dyDescent="0.2">
      <c r="A15" s="174"/>
      <c r="B15" s="180"/>
      <c r="C15" s="151"/>
      <c r="D15" s="151"/>
      <c r="E15" s="151"/>
      <c r="F15" s="151"/>
      <c r="G15" s="151"/>
      <c r="H15" s="151"/>
      <c r="I15" s="151"/>
      <c r="J15" s="151"/>
      <c r="K15" s="181"/>
      <c r="L15" s="174"/>
    </row>
    <row r="16" spans="1:12" ht="20.100000000000001" customHeight="1" x14ac:dyDescent="0.2">
      <c r="A16" s="174"/>
      <c r="B16" s="180"/>
      <c r="C16" s="151"/>
      <c r="D16" s="151"/>
      <c r="E16" s="151"/>
      <c r="F16" s="151"/>
      <c r="G16" s="151"/>
      <c r="H16" s="151"/>
      <c r="I16" s="151"/>
      <c r="J16" s="151"/>
      <c r="K16" s="181"/>
      <c r="L16" s="174"/>
    </row>
    <row r="17" spans="1:12" ht="20.100000000000001" customHeight="1" x14ac:dyDescent="0.2">
      <c r="A17" s="174"/>
      <c r="B17" s="180"/>
      <c r="C17" s="151"/>
      <c r="D17" s="151"/>
      <c r="E17" s="151"/>
      <c r="F17" s="151"/>
      <c r="G17" s="151"/>
      <c r="H17" s="151"/>
      <c r="I17" s="151"/>
      <c r="J17" s="151"/>
      <c r="K17" s="181"/>
      <c r="L17" s="174"/>
    </row>
    <row r="18" spans="1:12" ht="65.099999999999994" customHeight="1" x14ac:dyDescent="0.2">
      <c r="A18" s="174"/>
      <c r="B18" s="180"/>
      <c r="C18" s="151"/>
      <c r="D18" s="151"/>
      <c r="E18" s="630" t="s">
        <v>503</v>
      </c>
      <c r="F18" s="630"/>
      <c r="G18" s="630"/>
      <c r="H18" s="630"/>
      <c r="I18" s="630"/>
      <c r="J18" s="630"/>
      <c r="K18" s="181"/>
      <c r="L18" s="174"/>
    </row>
    <row r="19" spans="1:12" ht="4.5" customHeight="1" x14ac:dyDescent="0.2">
      <c r="A19" s="174"/>
      <c r="B19" s="180"/>
      <c r="C19" s="151"/>
      <c r="D19" s="151"/>
      <c r="E19" s="153"/>
      <c r="F19" s="153"/>
      <c r="G19" s="153"/>
      <c r="H19" s="153"/>
      <c r="I19" s="153"/>
      <c r="J19" s="153"/>
      <c r="K19" s="181"/>
      <c r="L19" s="174"/>
    </row>
    <row r="20" spans="1:12" ht="44.25" customHeight="1" x14ac:dyDescent="0.2">
      <c r="A20" s="174"/>
      <c r="B20" s="180"/>
      <c r="C20" s="151"/>
      <c r="D20" s="151"/>
      <c r="E20" s="630" t="s">
        <v>504</v>
      </c>
      <c r="F20" s="630"/>
      <c r="G20" s="630"/>
      <c r="H20" s="630"/>
      <c r="I20" s="630"/>
      <c r="J20" s="630"/>
      <c r="K20" s="181"/>
      <c r="L20" s="174"/>
    </row>
    <row r="21" spans="1:12" s="186" customFormat="1" ht="18" customHeight="1" x14ac:dyDescent="0.2">
      <c r="A21" s="182"/>
      <c r="B21" s="183"/>
      <c r="C21" s="184"/>
      <c r="D21" s="184"/>
      <c r="E21" s="631" t="s">
        <v>714</v>
      </c>
      <c r="F21" s="632"/>
      <c r="G21" s="632"/>
      <c r="H21" s="632"/>
      <c r="I21" s="632"/>
      <c r="J21" s="632"/>
      <c r="K21" s="185"/>
      <c r="L21" s="182"/>
    </row>
    <row r="22" spans="1:12" ht="9.9499999999999993" customHeight="1" x14ac:dyDescent="0.2">
      <c r="A22" s="174"/>
      <c r="B22" s="180"/>
      <c r="C22" s="151"/>
      <c r="D22" s="151"/>
      <c r="E22" s="151"/>
      <c r="F22" s="151"/>
      <c r="G22" s="151"/>
      <c r="H22" s="151"/>
      <c r="I22" s="151"/>
      <c r="J22" s="151"/>
      <c r="K22" s="181"/>
      <c r="L22" s="174"/>
    </row>
    <row r="23" spans="1:12" ht="15" customHeight="1" x14ac:dyDescent="0.2">
      <c r="A23" s="174"/>
      <c r="B23" s="180"/>
      <c r="C23" s="151"/>
      <c r="D23" s="151"/>
      <c r="E23" s="638" t="s">
        <v>117</v>
      </c>
      <c r="F23" s="638"/>
      <c r="G23" s="636" t="s">
        <v>715</v>
      </c>
      <c r="H23" s="637"/>
      <c r="I23" s="637"/>
      <c r="J23" s="637"/>
      <c r="K23" s="181"/>
      <c r="L23" s="174"/>
    </row>
    <row r="24" spans="1:12" ht="9.9499999999999993" customHeight="1" thickBot="1" x14ac:dyDescent="0.25">
      <c r="A24" s="174"/>
      <c r="B24" s="187"/>
      <c r="C24" s="20"/>
      <c r="D24" s="20"/>
      <c r="E24" s="20"/>
      <c r="F24" s="20"/>
      <c r="G24" s="20"/>
      <c r="H24" s="20"/>
      <c r="I24" s="20"/>
      <c r="J24" s="20"/>
      <c r="K24" s="188"/>
      <c r="L24" s="174"/>
    </row>
    <row r="25" spans="1:12" ht="39.950000000000003" customHeight="1" thickTop="1" x14ac:dyDescent="0.2">
      <c r="A25" s="174"/>
      <c r="B25" s="174"/>
      <c r="C25" s="174"/>
      <c r="D25" s="174"/>
      <c r="E25" s="174"/>
      <c r="F25" s="174"/>
      <c r="G25" s="174"/>
      <c r="H25" s="174"/>
      <c r="I25" s="174"/>
      <c r="J25" s="174"/>
      <c r="K25" s="174"/>
      <c r="L25" s="174"/>
    </row>
    <row r="26" spans="1:12" ht="24.95" customHeight="1" x14ac:dyDescent="0.2">
      <c r="A26" s="174"/>
      <c r="B26" s="174"/>
      <c r="C26" s="633" t="s">
        <v>274</v>
      </c>
      <c r="D26" s="633"/>
      <c r="E26" s="633"/>
      <c r="F26" s="633"/>
      <c r="G26" s="633"/>
      <c r="H26" s="633"/>
      <c r="I26" s="633"/>
      <c r="J26" s="633"/>
      <c r="K26" s="174"/>
      <c r="L26" s="174"/>
    </row>
    <row r="27" spans="1:12" x14ac:dyDescent="0.2">
      <c r="A27" s="174"/>
      <c r="B27" s="174"/>
      <c r="C27" s="174"/>
      <c r="D27" s="174"/>
      <c r="E27" s="174"/>
      <c r="F27" s="174"/>
      <c r="G27" s="174"/>
      <c r="H27" s="174"/>
      <c r="I27" s="174"/>
      <c r="J27" s="174"/>
      <c r="K27" s="174"/>
      <c r="L27" s="174"/>
    </row>
    <row r="28" spans="1:12" x14ac:dyDescent="0.2">
      <c r="A28" s="174"/>
      <c r="B28" s="174"/>
      <c r="C28" s="174"/>
      <c r="D28" s="174"/>
      <c r="E28" s="174"/>
      <c r="F28" s="174"/>
      <c r="G28" s="174"/>
      <c r="H28" s="174"/>
      <c r="I28" s="174"/>
      <c r="J28" s="174"/>
      <c r="K28" s="174"/>
      <c r="L28" s="174"/>
    </row>
    <row r="29" spans="1:12" x14ac:dyDescent="0.2">
      <c r="A29" s="174"/>
      <c r="B29" s="174"/>
      <c r="C29" s="407"/>
      <c r="D29" s="174"/>
      <c r="E29" s="174"/>
      <c r="F29" s="174"/>
      <c r="G29" s="174"/>
      <c r="H29" s="174"/>
      <c r="I29" s="174"/>
      <c r="J29" s="174"/>
      <c r="K29" s="174"/>
      <c r="L29" s="174"/>
    </row>
    <row r="30" spans="1:12" x14ac:dyDescent="0.2">
      <c r="A30" s="174"/>
      <c r="B30" s="174"/>
      <c r="C30" s="174"/>
      <c r="D30" s="174"/>
      <c r="E30" s="174"/>
      <c r="F30" s="174"/>
      <c r="G30" s="174"/>
      <c r="H30" s="174"/>
      <c r="I30" s="174"/>
      <c r="J30" s="174"/>
      <c r="K30" s="174"/>
      <c r="L30" s="174"/>
    </row>
    <row r="31" spans="1:12" x14ac:dyDescent="0.2">
      <c r="A31" s="174"/>
      <c r="B31" s="174"/>
      <c r="C31" s="174"/>
      <c r="D31" s="174"/>
      <c r="E31" s="174"/>
      <c r="F31" s="174"/>
      <c r="G31" s="174"/>
      <c r="H31" s="174"/>
      <c r="I31" s="174"/>
      <c r="J31" s="174"/>
      <c r="K31" s="174"/>
      <c r="L31" s="174"/>
    </row>
    <row r="32" spans="1:12" x14ac:dyDescent="0.2">
      <c r="A32" s="174"/>
      <c r="B32" s="174"/>
      <c r="C32" s="174"/>
      <c r="D32" s="174"/>
      <c r="E32" s="174"/>
      <c r="F32" s="174"/>
      <c r="G32" s="174"/>
      <c r="H32" s="174"/>
      <c r="I32" s="174"/>
      <c r="J32" s="174"/>
      <c r="K32" s="174"/>
      <c r="L32" s="174"/>
    </row>
    <row r="33" spans="1:12" x14ac:dyDescent="0.2">
      <c r="A33" s="174"/>
      <c r="B33" s="174"/>
      <c r="C33" s="174"/>
      <c r="D33" s="174"/>
      <c r="E33" s="174"/>
      <c r="F33" s="174"/>
      <c r="G33" s="174"/>
      <c r="H33" s="174"/>
      <c r="I33" s="174"/>
      <c r="J33" s="174"/>
      <c r="K33" s="174"/>
      <c r="L33" s="174"/>
    </row>
    <row r="34" spans="1:12" x14ac:dyDescent="0.2">
      <c r="A34" s="174"/>
      <c r="B34" s="174"/>
      <c r="C34" s="174"/>
      <c r="D34" s="174"/>
      <c r="E34" s="174"/>
      <c r="F34" s="174"/>
      <c r="G34" s="174"/>
      <c r="H34" s="174"/>
      <c r="I34" s="174"/>
      <c r="J34" s="174"/>
      <c r="K34" s="174"/>
      <c r="L34" s="174"/>
    </row>
    <row r="35" spans="1:12" x14ac:dyDescent="0.2">
      <c r="A35" s="174"/>
      <c r="B35" s="174"/>
      <c r="C35" s="174"/>
      <c r="D35" s="174"/>
      <c r="E35" s="174"/>
      <c r="F35" s="174"/>
      <c r="G35" s="174"/>
      <c r="H35" s="174"/>
      <c r="I35" s="174"/>
      <c r="J35" s="174"/>
      <c r="K35" s="174"/>
      <c r="L35" s="174"/>
    </row>
    <row r="36" spans="1:12" x14ac:dyDescent="0.2">
      <c r="A36" s="174"/>
      <c r="B36" s="174"/>
      <c r="C36" s="174"/>
      <c r="D36" s="174"/>
      <c r="E36" s="174"/>
      <c r="F36" s="174"/>
      <c r="G36" s="174"/>
      <c r="H36" s="174"/>
      <c r="I36" s="174"/>
      <c r="J36" s="174"/>
      <c r="K36" s="174"/>
      <c r="L36" s="174"/>
    </row>
    <row r="37" spans="1:12" x14ac:dyDescent="0.2">
      <c r="A37" s="174"/>
      <c r="B37" s="174"/>
      <c r="C37" s="174"/>
      <c r="D37" s="174"/>
      <c r="E37" s="174"/>
      <c r="F37" s="174"/>
      <c r="G37" s="174"/>
      <c r="H37" s="174"/>
      <c r="I37" s="174"/>
      <c r="J37" s="174"/>
      <c r="K37" s="174"/>
      <c r="L37" s="174"/>
    </row>
    <row r="38" spans="1:12" x14ac:dyDescent="0.2">
      <c r="A38" s="174"/>
      <c r="B38" s="174"/>
      <c r="C38" s="174"/>
      <c r="D38" s="174"/>
      <c r="E38" s="174"/>
      <c r="F38" s="174"/>
      <c r="G38" s="174"/>
      <c r="H38" s="174"/>
      <c r="I38" s="174"/>
      <c r="J38" s="174"/>
      <c r="K38" s="174"/>
      <c r="L38" s="174"/>
    </row>
    <row r="39" spans="1:12" x14ac:dyDescent="0.2">
      <c r="A39" s="174"/>
      <c r="B39" s="174"/>
      <c r="C39" s="174"/>
      <c r="D39" s="174"/>
      <c r="E39" s="174"/>
      <c r="F39" s="174"/>
      <c r="G39" s="174"/>
      <c r="H39" s="174"/>
      <c r="I39" s="174"/>
      <c r="J39" s="174"/>
      <c r="K39" s="174"/>
      <c r="L39" s="174"/>
    </row>
    <row r="40" spans="1:12" x14ac:dyDescent="0.2">
      <c r="A40" s="174"/>
      <c r="B40" s="174"/>
      <c r="C40" s="174"/>
      <c r="D40" s="174"/>
      <c r="E40" s="174"/>
      <c r="F40" s="174"/>
      <c r="G40" s="174"/>
      <c r="H40" s="174"/>
      <c r="I40" s="174"/>
      <c r="J40" s="174"/>
      <c r="K40" s="174"/>
      <c r="L40" s="174"/>
    </row>
    <row r="41" spans="1:12" x14ac:dyDescent="0.2">
      <c r="A41" s="174"/>
      <c r="B41" s="174"/>
      <c r="C41" s="174"/>
      <c r="D41" s="174"/>
      <c r="E41" s="174"/>
      <c r="F41" s="174"/>
      <c r="G41" s="174"/>
      <c r="H41" s="174"/>
      <c r="I41" s="174"/>
      <c r="J41" s="174"/>
      <c r="K41" s="174"/>
      <c r="L41" s="174"/>
    </row>
    <row r="42" spans="1:12" x14ac:dyDescent="0.2">
      <c r="A42" s="174"/>
      <c r="B42" s="174"/>
      <c r="C42" s="174"/>
      <c r="D42" s="174"/>
      <c r="E42" s="174"/>
      <c r="F42" s="174"/>
      <c r="G42" s="174"/>
      <c r="H42" s="174"/>
      <c r="I42" s="174"/>
      <c r="J42" s="174"/>
      <c r="K42" s="174"/>
      <c r="L42" s="174"/>
    </row>
    <row r="43" spans="1:12" x14ac:dyDescent="0.2">
      <c r="A43" s="174"/>
      <c r="B43" s="174"/>
      <c r="C43" s="174"/>
      <c r="D43" s="174"/>
      <c r="E43" s="174"/>
      <c r="F43" s="174"/>
      <c r="G43" s="174"/>
      <c r="H43" s="174"/>
      <c r="I43" s="174"/>
      <c r="J43" s="174"/>
      <c r="K43" s="174"/>
      <c r="L43" s="174"/>
    </row>
    <row r="44" spans="1:12" x14ac:dyDescent="0.2">
      <c r="A44" s="174"/>
      <c r="B44" s="174"/>
      <c r="C44" s="174"/>
      <c r="D44" s="174"/>
      <c r="E44" s="174"/>
      <c r="F44" s="174"/>
      <c r="G44" s="174"/>
      <c r="H44" s="174"/>
      <c r="I44" s="174"/>
      <c r="J44" s="174"/>
      <c r="K44" s="174"/>
      <c r="L44" s="174"/>
    </row>
    <row r="45" spans="1:12" x14ac:dyDescent="0.2">
      <c r="A45" s="174"/>
      <c r="B45" s="174"/>
      <c r="C45" s="174"/>
      <c r="D45" s="174"/>
      <c r="E45" s="174"/>
      <c r="F45" s="174"/>
      <c r="G45" s="174"/>
      <c r="H45" s="174"/>
      <c r="I45" s="174"/>
      <c r="J45" s="174"/>
      <c r="K45" s="174"/>
      <c r="L45" s="174"/>
    </row>
    <row r="46" spans="1:12" x14ac:dyDescent="0.2">
      <c r="A46" s="174"/>
      <c r="B46" s="174"/>
      <c r="C46" s="174"/>
      <c r="D46" s="174"/>
      <c r="E46" s="174"/>
      <c r="F46" s="174"/>
      <c r="G46" s="174"/>
      <c r="H46" s="174"/>
      <c r="I46" s="174"/>
      <c r="J46" s="174"/>
      <c r="K46" s="174"/>
      <c r="L46" s="174"/>
    </row>
    <row r="47" spans="1:12" ht="20.100000000000001" customHeight="1" x14ac:dyDescent="0.2">
      <c r="A47" s="541"/>
      <c r="B47" s="541"/>
      <c r="C47" s="541"/>
      <c r="D47" s="541"/>
      <c r="E47" s="541"/>
      <c r="F47" s="541"/>
      <c r="G47" s="541"/>
      <c r="H47" s="541"/>
      <c r="I47" s="541"/>
      <c r="J47" s="541"/>
      <c r="K47" s="541"/>
      <c r="L47" s="541"/>
    </row>
    <row r="48" spans="1:12" ht="20.100000000000001" customHeight="1" x14ac:dyDescent="0.2">
      <c r="A48" s="541"/>
      <c r="B48" s="541"/>
      <c r="C48" s="541"/>
      <c r="D48" s="541"/>
      <c r="E48" s="541"/>
      <c r="F48" s="541"/>
      <c r="G48" s="541"/>
      <c r="H48" s="541"/>
      <c r="I48" s="541"/>
      <c r="J48" s="541"/>
      <c r="K48" s="541"/>
      <c r="L48" s="541"/>
    </row>
    <row r="49" spans="1:12" ht="20.100000000000001" customHeight="1" x14ac:dyDescent="0.2">
      <c r="A49" s="541"/>
      <c r="B49" s="541"/>
      <c r="C49" s="541"/>
      <c r="D49" s="541"/>
      <c r="E49" s="541"/>
      <c r="F49" s="174"/>
      <c r="G49" s="541"/>
      <c r="H49" s="541"/>
      <c r="I49" s="541"/>
      <c r="J49" s="541"/>
      <c r="K49" s="541"/>
      <c r="L49" s="541"/>
    </row>
    <row r="50" spans="1:12" ht="20.100000000000001" customHeight="1" x14ac:dyDescent="0.2">
      <c r="A50" s="541"/>
      <c r="B50" s="541"/>
      <c r="C50" s="541"/>
      <c r="D50" s="541"/>
      <c r="E50" s="541"/>
      <c r="F50" s="541"/>
      <c r="G50" s="541"/>
      <c r="H50" s="541"/>
      <c r="I50" s="541"/>
      <c r="J50" s="541"/>
      <c r="K50" s="541"/>
      <c r="L50" s="541"/>
    </row>
    <row r="51" spans="1:12" ht="20.100000000000001" customHeight="1" x14ac:dyDescent="0.2">
      <c r="A51" s="174"/>
      <c r="B51" s="174"/>
      <c r="C51" s="174"/>
      <c r="D51" s="174"/>
      <c r="E51" s="174"/>
      <c r="F51" s="174"/>
      <c r="G51" s="174"/>
      <c r="H51" s="174"/>
      <c r="I51" s="174"/>
      <c r="J51" s="174"/>
      <c r="K51" s="174"/>
      <c r="L51" s="174"/>
    </row>
    <row r="52" spans="1:12" ht="20.100000000000001" customHeight="1" x14ac:dyDescent="0.2">
      <c r="A52" s="174"/>
      <c r="B52" s="174"/>
      <c r="C52" s="174"/>
      <c r="D52" s="174"/>
      <c r="E52" s="174"/>
      <c r="F52" s="174"/>
      <c r="G52" s="174"/>
      <c r="H52" s="174"/>
      <c r="I52" s="174"/>
      <c r="J52" s="174"/>
      <c r="K52" s="174"/>
      <c r="L52" s="174"/>
    </row>
    <row r="53" spans="1:12" ht="20.100000000000001" customHeight="1" x14ac:dyDescent="0.2">
      <c r="A53" s="174"/>
      <c r="B53" s="174"/>
      <c r="C53" s="174"/>
      <c r="D53" s="174"/>
      <c r="E53" s="174"/>
      <c r="F53" s="174"/>
      <c r="G53" s="174"/>
      <c r="H53" s="174"/>
      <c r="I53" s="174"/>
      <c r="K53" s="174"/>
      <c r="L53" s="174"/>
    </row>
    <row r="54" spans="1:12" ht="20.100000000000001" customHeight="1" x14ac:dyDescent="0.2">
      <c r="A54" s="174"/>
      <c r="B54" s="174"/>
      <c r="C54" s="174"/>
      <c r="D54" s="174"/>
      <c r="E54" s="174"/>
      <c r="F54" s="174"/>
      <c r="G54" s="174"/>
      <c r="H54" s="174"/>
      <c r="I54" s="174"/>
      <c r="J54" s="174"/>
      <c r="K54" s="174"/>
      <c r="L54" s="174"/>
    </row>
    <row r="55" spans="1:12" ht="20.100000000000001" customHeight="1" x14ac:dyDescent="0.2">
      <c r="A55" s="174"/>
      <c r="B55" s="174"/>
      <c r="C55" s="174"/>
      <c r="D55" s="174"/>
      <c r="E55" s="174"/>
      <c r="F55" s="174"/>
      <c r="G55" s="174"/>
      <c r="H55" s="174"/>
      <c r="I55" s="174"/>
      <c r="J55" s="174"/>
      <c r="K55" s="174"/>
      <c r="L55" s="174"/>
    </row>
    <row r="56" spans="1:12" x14ac:dyDescent="0.2">
      <c r="A56" s="174"/>
      <c r="B56" s="634" t="s">
        <v>2</v>
      </c>
      <c r="C56" s="634"/>
      <c r="D56" s="174"/>
      <c r="E56" s="174"/>
      <c r="F56" s="174"/>
      <c r="G56" s="174"/>
      <c r="H56" s="174"/>
      <c r="I56" s="174"/>
      <c r="J56" s="174"/>
      <c r="K56" s="174"/>
      <c r="L56" s="174"/>
    </row>
    <row r="57" spans="1:12" x14ac:dyDescent="0.2">
      <c r="A57" s="174"/>
      <c r="B57" s="634" t="s">
        <v>0</v>
      </c>
      <c r="C57" s="634"/>
      <c r="D57" s="174"/>
      <c r="E57" s="174"/>
      <c r="F57" s="174"/>
      <c r="G57" s="174"/>
      <c r="H57" s="174"/>
      <c r="I57" s="174"/>
      <c r="J57" s="174"/>
      <c r="K57" s="174"/>
      <c r="L57" s="174"/>
    </row>
    <row r="58" spans="1:12" x14ac:dyDescent="0.2">
      <c r="A58" s="174"/>
      <c r="B58" s="174"/>
      <c r="C58" s="174"/>
      <c r="D58" s="174"/>
      <c r="E58" s="174"/>
      <c r="F58" s="174"/>
      <c r="G58" s="174"/>
      <c r="H58" s="174"/>
      <c r="I58" s="174"/>
      <c r="J58" s="174"/>
      <c r="K58" s="174"/>
      <c r="L58" s="174"/>
    </row>
    <row r="59" spans="1:12" x14ac:dyDescent="0.2">
      <c r="A59" s="174"/>
      <c r="B59" s="174"/>
      <c r="C59" s="174"/>
      <c r="D59" s="174"/>
      <c r="E59" s="174"/>
      <c r="F59" s="174"/>
      <c r="G59" s="174"/>
      <c r="H59" s="174"/>
      <c r="I59" s="174"/>
      <c r="J59" s="174"/>
      <c r="K59" s="174"/>
      <c r="L59" s="174"/>
    </row>
    <row r="60" spans="1:12" x14ac:dyDescent="0.2">
      <c r="A60" s="174"/>
      <c r="B60" s="174"/>
      <c r="C60" s="174"/>
      <c r="D60" s="174"/>
      <c r="E60" s="174"/>
      <c r="F60" s="174"/>
      <c r="G60" s="174"/>
      <c r="H60" s="174"/>
      <c r="I60" s="174"/>
      <c r="J60" s="174"/>
      <c r="K60" s="174"/>
      <c r="L60" s="174"/>
    </row>
    <row r="61" spans="1:12" ht="15" thickBot="1" x14ac:dyDescent="0.25">
      <c r="A61" s="174"/>
      <c r="B61" s="174"/>
      <c r="C61" s="174"/>
      <c r="D61" s="174"/>
      <c r="E61" s="174"/>
      <c r="F61" s="174"/>
      <c r="G61" s="174"/>
      <c r="H61" s="174"/>
      <c r="I61" s="174"/>
      <c r="J61" s="174"/>
      <c r="K61" s="174"/>
      <c r="L61" s="174"/>
    </row>
    <row r="62" spans="1:12" ht="9.9499999999999993" customHeight="1" x14ac:dyDescent="0.2">
      <c r="A62" s="174"/>
      <c r="B62" s="628"/>
      <c r="C62" s="628"/>
      <c r="D62" s="628"/>
      <c r="E62" s="628"/>
      <c r="F62" s="628"/>
      <c r="G62" s="628"/>
      <c r="H62" s="628"/>
      <c r="I62" s="628"/>
      <c r="J62" s="628"/>
      <c r="K62" s="628"/>
      <c r="L62" s="174"/>
    </row>
  </sheetData>
  <mergeCells count="15">
    <mergeCell ref="B62:K62"/>
    <mergeCell ref="E6:F6"/>
    <mergeCell ref="G6:H6"/>
    <mergeCell ref="I6:J6"/>
    <mergeCell ref="E18:J18"/>
    <mergeCell ref="E21:J21"/>
    <mergeCell ref="C26:J26"/>
    <mergeCell ref="B56:C56"/>
    <mergeCell ref="B57:C57"/>
    <mergeCell ref="E7:F7"/>
    <mergeCell ref="G7:H7"/>
    <mergeCell ref="I7:J7"/>
    <mergeCell ref="E20:J20"/>
    <mergeCell ref="G23:J23"/>
    <mergeCell ref="E23:F23"/>
  </mergeCells>
  <hyperlinks>
    <hyperlink ref="B56:C56" location="PLS!A1" display="Voltar"/>
    <hyperlink ref="B57:C57" location="INDICE!A1" display="Índice"/>
    <hyperlink ref="E6:F6" location="INDICE!A1" display="Índice"/>
    <hyperlink ref="G6:H6" location="PLS!A26" display="Aspetos a destacar"/>
    <hyperlink ref="I6:J6" location="LIGA!A1" display="Ligações"/>
  </hyperlinks>
  <printOptions horizontalCentered="1"/>
  <pageMargins left="0.39370078740157483" right="0.19685039370078741" top="0.78740157480314965" bottom="0.39370078740157483" header="0.31496062992125984" footer="0.31496062992125984"/>
  <pageSetup paperSize="9" scale="69" orientation="portrait" r:id="rId1"/>
  <drawing r:id="rId2"/>
  <webPublishItems count="1">
    <webPublishItem id="30712" divId="PLS2009_1901_AltoMinho_30712" sourceType="sheet" destinationFile="D:\ARSN_DSP\Perfis_Locais_Saude\PLS_1901_ULS_AltoMinho\PLS2009_1901_AltoMinho.htm"/>
  </webPublishItem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dimension ref="A1:I54"/>
  <sheetViews>
    <sheetView view="pageBreakPreview" topLeftCell="A13" zoomScale="60" zoomScaleNormal="100" workbookViewId="0"/>
  </sheetViews>
  <sheetFormatPr defaultRowHeight="14.25" x14ac:dyDescent="0.2"/>
  <cols>
    <col min="1" max="1" width="2.7109375" style="6" customWidth="1"/>
    <col min="2" max="2" width="4.7109375" style="6" customWidth="1"/>
    <col min="3" max="3" width="16.7109375" style="6" customWidth="1"/>
    <col min="4" max="4" width="40.7109375" style="6" customWidth="1"/>
    <col min="5" max="5" width="10.7109375" style="6" customWidth="1"/>
    <col min="6" max="6" width="40.7109375" style="6" customWidth="1"/>
    <col min="7" max="7" width="16.7109375" style="6" customWidth="1"/>
    <col min="8" max="8" width="4.7109375" style="6" customWidth="1"/>
    <col min="9" max="9" width="2.7109375" style="6" customWidth="1"/>
    <col min="10" max="16384" width="9.140625" style="6"/>
  </cols>
  <sheetData>
    <row r="1" spans="1:9" ht="9.9499999999999993" customHeight="1" x14ac:dyDescent="0.2">
      <c r="A1" s="146"/>
      <c r="B1" s="146"/>
      <c r="C1" s="146"/>
      <c r="D1" s="146"/>
      <c r="E1" s="146"/>
      <c r="F1" s="146"/>
      <c r="G1" s="146"/>
      <c r="H1" s="146"/>
      <c r="I1" s="146"/>
    </row>
    <row r="2" spans="1:9" ht="15" x14ac:dyDescent="0.25">
      <c r="A2" s="146"/>
      <c r="B2" s="146"/>
      <c r="C2" s="650" t="str">
        <f>AUX!A1</f>
        <v>Perfil Local de Saúde 2014</v>
      </c>
      <c r="D2" s="650"/>
      <c r="E2" s="650"/>
      <c r="F2" s="146"/>
      <c r="G2" s="146"/>
      <c r="H2" s="146"/>
      <c r="I2" s="146"/>
    </row>
    <row r="3" spans="1:9" ht="5.0999999999999996" customHeight="1" x14ac:dyDescent="0.2">
      <c r="A3" s="146"/>
      <c r="B3" s="146"/>
      <c r="C3" s="146"/>
      <c r="D3" s="146"/>
      <c r="E3" s="146"/>
      <c r="F3" s="146"/>
      <c r="G3" s="146"/>
      <c r="H3" s="146"/>
      <c r="I3" s="146"/>
    </row>
    <row r="4" spans="1:9" ht="30" customHeight="1" x14ac:dyDescent="0.2">
      <c r="A4" s="146"/>
      <c r="B4" s="649" t="str">
        <f>AUX!A3</f>
        <v>ULS Norte Alentejano</v>
      </c>
      <c r="C4" s="649"/>
      <c r="D4" s="649"/>
      <c r="E4" s="649"/>
      <c r="F4" s="649"/>
      <c r="G4" s="649"/>
      <c r="H4" s="649"/>
      <c r="I4" s="146"/>
    </row>
    <row r="5" spans="1:9" ht="5.0999999999999996" customHeight="1" x14ac:dyDescent="0.2">
      <c r="A5" s="146"/>
      <c r="B5" s="146"/>
      <c r="C5" s="146"/>
      <c r="D5" s="146"/>
      <c r="E5" s="146"/>
      <c r="F5" s="146"/>
      <c r="G5" s="146"/>
      <c r="H5" s="146"/>
      <c r="I5" s="146"/>
    </row>
    <row r="6" spans="1:9" x14ac:dyDescent="0.2">
      <c r="A6" s="146"/>
      <c r="B6" s="656" t="s">
        <v>3</v>
      </c>
      <c r="C6" s="656"/>
      <c r="D6" s="146"/>
      <c r="E6" s="146"/>
      <c r="F6" s="146"/>
      <c r="G6" s="168" t="s">
        <v>82</v>
      </c>
      <c r="H6" s="146"/>
      <c r="I6" s="146"/>
    </row>
    <row r="7" spans="1:9" x14ac:dyDescent="0.2">
      <c r="A7" s="146"/>
      <c r="B7" s="656" t="s">
        <v>1</v>
      </c>
      <c r="C7" s="656"/>
      <c r="D7" s="146"/>
      <c r="E7" s="146"/>
      <c r="F7" s="146"/>
      <c r="G7" s="146"/>
      <c r="H7" s="146"/>
      <c r="I7" s="146"/>
    </row>
    <row r="8" spans="1:9" x14ac:dyDescent="0.2">
      <c r="A8" s="146"/>
      <c r="B8" s="656" t="s">
        <v>274</v>
      </c>
      <c r="C8" s="656"/>
      <c r="D8" s="146"/>
      <c r="E8" s="146"/>
      <c r="F8" s="146"/>
      <c r="G8" s="146"/>
      <c r="H8" s="146"/>
      <c r="I8" s="146"/>
    </row>
    <row r="9" spans="1:9" s="166" customFormat="1" ht="20.100000000000001" customHeight="1" x14ac:dyDescent="0.25">
      <c r="A9" s="165"/>
      <c r="B9" s="165"/>
      <c r="C9" s="165"/>
      <c r="D9" s="658" t="s">
        <v>0</v>
      </c>
      <c r="E9" s="658"/>
      <c r="F9" s="658"/>
      <c r="G9" s="165"/>
      <c r="H9" s="165"/>
      <c r="I9" s="165"/>
    </row>
    <row r="10" spans="1:9" ht="15" customHeight="1" x14ac:dyDescent="0.2">
      <c r="A10" s="146"/>
      <c r="B10" s="146"/>
      <c r="C10" s="146"/>
      <c r="D10" s="146"/>
      <c r="E10" s="146"/>
      <c r="F10" s="146"/>
      <c r="G10" s="146"/>
      <c r="H10" s="146"/>
      <c r="I10" s="146"/>
    </row>
    <row r="11" spans="1:9" ht="17.25" customHeight="1" x14ac:dyDescent="0.25">
      <c r="A11" s="146"/>
      <c r="B11" s="146"/>
      <c r="C11" s="655" t="s">
        <v>4</v>
      </c>
      <c r="D11" s="655"/>
      <c r="E11" s="146"/>
      <c r="F11" s="146"/>
      <c r="G11" s="172" t="s">
        <v>52</v>
      </c>
      <c r="H11" s="146"/>
      <c r="I11" s="146"/>
    </row>
    <row r="12" spans="1:9" ht="5.0999999999999996" customHeight="1" x14ac:dyDescent="0.2">
      <c r="A12" s="146"/>
      <c r="B12" s="146"/>
      <c r="C12" s="657"/>
      <c r="D12" s="657"/>
      <c r="E12" s="657"/>
      <c r="F12" s="657"/>
      <c r="G12" s="657"/>
      <c r="H12" s="146"/>
      <c r="I12" s="146"/>
    </row>
    <row r="13" spans="1:9" ht="18" customHeight="1" x14ac:dyDescent="0.2">
      <c r="A13" s="146"/>
      <c r="B13" s="146"/>
      <c r="C13" s="647" t="s">
        <v>166</v>
      </c>
      <c r="D13" s="647"/>
      <c r="E13" s="146"/>
      <c r="F13" s="146"/>
      <c r="G13" s="146"/>
      <c r="H13" s="146"/>
      <c r="I13" s="146"/>
    </row>
    <row r="14" spans="1:9" x14ac:dyDescent="0.2">
      <c r="A14" s="212"/>
      <c r="B14" s="212"/>
      <c r="C14" s="647" t="s">
        <v>36</v>
      </c>
      <c r="D14" s="647"/>
      <c r="E14" s="212"/>
      <c r="F14" s="212"/>
      <c r="G14" s="212"/>
      <c r="H14" s="212"/>
      <c r="I14" s="212"/>
    </row>
    <row r="15" spans="1:9" x14ac:dyDescent="0.2">
      <c r="A15" s="146"/>
      <c r="B15" s="146"/>
      <c r="C15" s="647" t="s">
        <v>18</v>
      </c>
      <c r="D15" s="647"/>
      <c r="E15" s="146"/>
      <c r="F15" s="146"/>
      <c r="G15" s="146"/>
      <c r="H15" s="146"/>
      <c r="I15" s="146"/>
    </row>
    <row r="16" spans="1:9" x14ac:dyDescent="0.2">
      <c r="A16" s="146"/>
      <c r="B16" s="146"/>
      <c r="C16" s="647" t="s">
        <v>37</v>
      </c>
      <c r="D16" s="647"/>
      <c r="E16" s="146"/>
      <c r="F16" s="146"/>
      <c r="G16" s="146"/>
      <c r="H16" s="146"/>
      <c r="I16" s="146"/>
    </row>
    <row r="17" spans="1:9" x14ac:dyDescent="0.2">
      <c r="A17" s="146"/>
      <c r="B17" s="146"/>
      <c r="C17" s="647" t="s">
        <v>49</v>
      </c>
      <c r="D17" s="647"/>
      <c r="E17" s="146"/>
      <c r="F17" s="146"/>
      <c r="G17" s="146"/>
      <c r="H17" s="146"/>
      <c r="I17" s="146"/>
    </row>
    <row r="18" spans="1:9" ht="9.9499999999999993" customHeight="1" x14ac:dyDescent="0.2">
      <c r="A18" s="146"/>
      <c r="B18" s="146"/>
      <c r="C18" s="146"/>
      <c r="D18" s="146"/>
      <c r="E18" s="146"/>
      <c r="F18" s="146"/>
      <c r="G18" s="146"/>
      <c r="H18" s="146"/>
      <c r="I18" s="146"/>
    </row>
    <row r="19" spans="1:9" ht="15" x14ac:dyDescent="0.25">
      <c r="A19" s="146"/>
      <c r="B19" s="146"/>
      <c r="C19" s="653" t="s">
        <v>5</v>
      </c>
      <c r="D19" s="653"/>
      <c r="E19" s="146"/>
      <c r="F19" s="146"/>
      <c r="G19" s="171" t="s">
        <v>52</v>
      </c>
      <c r="H19" s="146"/>
      <c r="I19" s="146"/>
    </row>
    <row r="20" spans="1:9" ht="5.0999999999999996" customHeight="1" x14ac:dyDescent="0.2">
      <c r="A20" s="146"/>
      <c r="B20" s="146"/>
      <c r="C20" s="651"/>
      <c r="D20" s="651"/>
      <c r="E20" s="651"/>
      <c r="F20" s="651"/>
      <c r="G20" s="651"/>
      <c r="H20" s="146"/>
      <c r="I20" s="146"/>
    </row>
    <row r="21" spans="1:9" x14ac:dyDescent="0.2">
      <c r="A21" s="146"/>
      <c r="B21" s="146"/>
      <c r="C21" s="646" t="s">
        <v>67</v>
      </c>
      <c r="D21" s="646"/>
      <c r="E21" s="146"/>
      <c r="F21" s="146"/>
      <c r="G21" s="146"/>
      <c r="H21" s="146"/>
      <c r="I21" s="146"/>
    </row>
    <row r="22" spans="1:9" x14ac:dyDescent="0.2">
      <c r="A22" s="385"/>
      <c r="B22" s="385"/>
      <c r="C22" s="646" t="s">
        <v>179</v>
      </c>
      <c r="D22" s="646"/>
      <c r="E22" s="385"/>
      <c r="F22" s="385"/>
      <c r="G22" s="385"/>
      <c r="H22" s="385"/>
      <c r="I22" s="385"/>
    </row>
    <row r="23" spans="1:9" x14ac:dyDescent="0.2">
      <c r="A23" s="385"/>
      <c r="B23" s="385"/>
      <c r="C23" s="646" t="s">
        <v>181</v>
      </c>
      <c r="D23" s="646"/>
      <c r="E23" s="385"/>
      <c r="F23" s="385"/>
      <c r="G23" s="385"/>
      <c r="H23" s="385"/>
      <c r="I23" s="385"/>
    </row>
    <row r="24" spans="1:9" x14ac:dyDescent="0.2">
      <c r="A24" s="543"/>
      <c r="B24" s="543"/>
      <c r="C24" s="646" t="s">
        <v>66</v>
      </c>
      <c r="D24" s="646"/>
      <c r="E24" s="543"/>
      <c r="F24" s="543"/>
      <c r="G24" s="543"/>
      <c r="H24" s="543"/>
      <c r="I24" s="543"/>
    </row>
    <row r="25" spans="1:9" x14ac:dyDescent="0.2">
      <c r="A25" s="146"/>
      <c r="B25" s="146"/>
      <c r="C25" s="646" t="s">
        <v>65</v>
      </c>
      <c r="D25" s="646"/>
      <c r="E25" s="146"/>
      <c r="F25" s="146"/>
      <c r="G25" s="146"/>
      <c r="H25" s="146"/>
      <c r="I25" s="146"/>
    </row>
    <row r="26" spans="1:9" x14ac:dyDescent="0.2">
      <c r="A26" s="146"/>
      <c r="B26" s="146"/>
      <c r="C26" s="646" t="s">
        <v>508</v>
      </c>
      <c r="D26" s="646"/>
      <c r="E26" s="146"/>
      <c r="F26" s="146"/>
      <c r="G26" s="146"/>
      <c r="H26" s="146"/>
      <c r="I26" s="146"/>
    </row>
    <row r="27" spans="1:9" ht="9.9499999999999993" customHeight="1" x14ac:dyDescent="0.2">
      <c r="A27" s="146"/>
      <c r="B27" s="146"/>
      <c r="C27" s="146"/>
      <c r="D27" s="146"/>
      <c r="E27" s="146"/>
      <c r="F27" s="146"/>
      <c r="G27" s="146"/>
      <c r="H27" s="146"/>
      <c r="I27" s="146"/>
    </row>
    <row r="28" spans="1:9" ht="15" x14ac:dyDescent="0.25">
      <c r="A28" s="146"/>
      <c r="B28" s="146"/>
      <c r="C28" s="654" t="s">
        <v>6</v>
      </c>
      <c r="D28" s="654"/>
      <c r="E28" s="167"/>
      <c r="F28" s="167"/>
      <c r="G28" s="170" t="s">
        <v>52</v>
      </c>
      <c r="H28" s="146"/>
      <c r="I28" s="146"/>
    </row>
    <row r="29" spans="1:9" ht="5.0999999999999996" customHeight="1" x14ac:dyDescent="0.2">
      <c r="A29" s="146"/>
      <c r="B29" s="146"/>
      <c r="C29" s="652"/>
      <c r="D29" s="652"/>
      <c r="E29" s="652"/>
      <c r="F29" s="652"/>
      <c r="G29" s="652"/>
      <c r="H29" s="146"/>
      <c r="I29" s="146"/>
    </row>
    <row r="30" spans="1:9" x14ac:dyDescent="0.2">
      <c r="A30" s="385"/>
      <c r="B30" s="385"/>
      <c r="C30" s="648" t="s">
        <v>177</v>
      </c>
      <c r="D30" s="648"/>
      <c r="E30" s="385"/>
      <c r="F30" s="385"/>
      <c r="G30" s="385"/>
      <c r="H30" s="385"/>
      <c r="I30" s="385"/>
    </row>
    <row r="31" spans="1:9" x14ac:dyDescent="0.2">
      <c r="A31" s="460"/>
      <c r="B31" s="460"/>
      <c r="C31" s="648" t="s">
        <v>461</v>
      </c>
      <c r="D31" s="648"/>
      <c r="E31" s="648"/>
      <c r="F31" s="460"/>
      <c r="G31" s="460"/>
      <c r="H31" s="460"/>
      <c r="I31" s="460"/>
    </row>
    <row r="32" spans="1:9" ht="9.9499999999999993" customHeight="1" x14ac:dyDescent="0.2">
      <c r="A32" s="385"/>
      <c r="B32" s="385"/>
      <c r="C32" s="385"/>
      <c r="D32" s="385"/>
      <c r="E32" s="385"/>
      <c r="F32" s="385"/>
      <c r="G32" s="385"/>
      <c r="H32" s="385"/>
      <c r="I32" s="385"/>
    </row>
    <row r="33" spans="1:9" ht="15" x14ac:dyDescent="0.25">
      <c r="A33" s="146"/>
      <c r="B33" s="146"/>
      <c r="C33" s="645" t="s">
        <v>7</v>
      </c>
      <c r="D33" s="645"/>
      <c r="E33" s="146"/>
      <c r="F33" s="146"/>
      <c r="G33" s="169" t="s">
        <v>52</v>
      </c>
      <c r="H33" s="146"/>
      <c r="I33" s="146"/>
    </row>
    <row r="34" spans="1:9" ht="5.0999999999999996" customHeight="1" x14ac:dyDescent="0.2">
      <c r="A34" s="146"/>
      <c r="B34" s="146"/>
      <c r="C34" s="644"/>
      <c r="D34" s="644"/>
      <c r="E34" s="644"/>
      <c r="F34" s="644"/>
      <c r="G34" s="644"/>
      <c r="H34" s="146"/>
      <c r="I34" s="146"/>
    </row>
    <row r="35" spans="1:9" x14ac:dyDescent="0.2">
      <c r="A35" s="385"/>
      <c r="B35" s="385"/>
      <c r="C35" s="641" t="s">
        <v>178</v>
      </c>
      <c r="D35" s="641"/>
      <c r="E35" s="152"/>
      <c r="F35" s="152"/>
      <c r="G35" s="152"/>
      <c r="H35" s="385"/>
      <c r="I35" s="385"/>
    </row>
    <row r="36" spans="1:9" x14ac:dyDescent="0.2">
      <c r="A36" s="146"/>
      <c r="B36" s="146"/>
      <c r="C36" s="643" t="s">
        <v>38</v>
      </c>
      <c r="D36" s="643"/>
      <c r="E36" s="152"/>
      <c r="F36" s="152"/>
      <c r="G36" s="152"/>
      <c r="H36" s="146"/>
      <c r="I36" s="146"/>
    </row>
    <row r="37" spans="1:9" x14ac:dyDescent="0.2">
      <c r="A37" s="146"/>
      <c r="B37" s="146"/>
      <c r="C37" s="639" t="s">
        <v>41</v>
      </c>
      <c r="D37" s="639"/>
      <c r="E37" s="152"/>
      <c r="F37" s="152"/>
      <c r="G37" s="152"/>
      <c r="H37" s="146"/>
      <c r="I37" s="146"/>
    </row>
    <row r="38" spans="1:9" x14ac:dyDescent="0.2">
      <c r="A38" s="146"/>
      <c r="B38" s="146"/>
      <c r="C38" s="639" t="s">
        <v>127</v>
      </c>
      <c r="D38" s="639"/>
      <c r="E38" s="152"/>
      <c r="F38" s="152"/>
      <c r="G38" s="152"/>
      <c r="H38" s="146"/>
      <c r="I38" s="146"/>
    </row>
    <row r="39" spans="1:9" x14ac:dyDescent="0.2">
      <c r="A39" s="146"/>
      <c r="B39" s="146"/>
      <c r="C39" s="639" t="s">
        <v>40</v>
      </c>
      <c r="D39" s="639"/>
      <c r="E39" s="152"/>
      <c r="F39" s="152"/>
      <c r="G39" s="152"/>
      <c r="H39" s="146"/>
      <c r="I39" s="146"/>
    </row>
    <row r="40" spans="1:9" x14ac:dyDescent="0.2">
      <c r="A40" s="146"/>
      <c r="B40" s="146"/>
      <c r="C40" s="639" t="s">
        <v>364</v>
      </c>
      <c r="D40" s="639"/>
      <c r="E40" s="152"/>
      <c r="F40" s="152"/>
      <c r="G40" s="152"/>
      <c r="H40" s="146"/>
      <c r="I40" s="146"/>
    </row>
    <row r="41" spans="1:9" x14ac:dyDescent="0.2">
      <c r="A41" s="146"/>
      <c r="B41" s="146"/>
      <c r="C41" s="641" t="s">
        <v>462</v>
      </c>
      <c r="D41" s="641"/>
      <c r="E41" s="152"/>
      <c r="F41" s="152"/>
      <c r="G41" s="152"/>
      <c r="H41" s="146"/>
      <c r="I41" s="146"/>
    </row>
    <row r="42" spans="1:9" x14ac:dyDescent="0.2">
      <c r="A42" s="146"/>
      <c r="B42" s="146"/>
      <c r="C42" s="641" t="s">
        <v>125</v>
      </c>
      <c r="D42" s="641"/>
      <c r="E42" s="152"/>
      <c r="F42" s="152"/>
      <c r="G42" s="152"/>
      <c r="H42" s="146"/>
      <c r="I42" s="146"/>
    </row>
    <row r="43" spans="1:9" x14ac:dyDescent="0.2">
      <c r="A43" s="146"/>
      <c r="B43" s="146"/>
      <c r="C43" s="641" t="s">
        <v>29</v>
      </c>
      <c r="D43" s="641"/>
      <c r="E43" s="152"/>
      <c r="F43" s="152"/>
      <c r="G43" s="152"/>
      <c r="H43" s="146"/>
      <c r="I43" s="146"/>
    </row>
    <row r="44" spans="1:9" ht="9.9499999999999993" customHeight="1" x14ac:dyDescent="0.2">
      <c r="A44" s="146"/>
      <c r="B44" s="146"/>
      <c r="C44" s="146"/>
      <c r="D44" s="146"/>
      <c r="E44" s="146"/>
      <c r="F44" s="146"/>
      <c r="G44" s="146"/>
      <c r="H44" s="146"/>
      <c r="I44" s="146"/>
    </row>
    <row r="45" spans="1:9" ht="15" x14ac:dyDescent="0.25">
      <c r="A45" s="146"/>
      <c r="B45" s="146"/>
      <c r="C45" s="640" t="str">
        <f>RIGHT(AUX!C3,1) &amp; " " &amp; AUX!D3 &amp; " NUM ABRIR E FECHAR DE OLHOS…"</f>
        <v>A ULS NORTE ALENTEJANO NUM ABRIR E FECHAR DE OLHOS…</v>
      </c>
      <c r="D45" s="640"/>
      <c r="E45" s="640"/>
      <c r="F45" s="640"/>
      <c r="G45" s="566" t="s">
        <v>53</v>
      </c>
      <c r="H45" s="146"/>
      <c r="I45" s="146"/>
    </row>
    <row r="46" spans="1:9" ht="5.0999999999999996" customHeight="1" x14ac:dyDescent="0.2">
      <c r="A46" s="146"/>
      <c r="B46" s="146"/>
      <c r="C46" s="642"/>
      <c r="D46" s="642"/>
      <c r="E46" s="642"/>
      <c r="F46" s="642"/>
      <c r="G46" s="642"/>
      <c r="H46" s="146"/>
      <c r="I46" s="146"/>
    </row>
    <row r="47" spans="1:9" x14ac:dyDescent="0.2">
      <c r="A47" s="146"/>
      <c r="B47" s="146"/>
      <c r="C47" s="134"/>
      <c r="D47" s="134"/>
      <c r="E47" s="146"/>
      <c r="F47" s="146"/>
      <c r="G47" s="146"/>
      <c r="H47" s="146"/>
      <c r="I47" s="146"/>
    </row>
    <row r="48" spans="1:9" x14ac:dyDescent="0.2">
      <c r="A48" s="146"/>
      <c r="B48" s="146"/>
      <c r="C48" s="146"/>
      <c r="D48" s="146"/>
      <c r="E48" s="146"/>
      <c r="F48" s="146"/>
      <c r="G48" s="146"/>
      <c r="H48" s="146"/>
      <c r="I48" s="146"/>
    </row>
    <row r="49" spans="1:9" x14ac:dyDescent="0.2">
      <c r="A49" s="146"/>
      <c r="B49" s="146"/>
      <c r="C49" s="146"/>
      <c r="D49" s="146"/>
      <c r="E49" s="146"/>
      <c r="F49" s="146"/>
      <c r="G49" s="146"/>
      <c r="H49" s="146"/>
      <c r="I49" s="146"/>
    </row>
    <row r="50" spans="1:9" x14ac:dyDescent="0.2">
      <c r="A50" s="146"/>
      <c r="B50" s="146"/>
      <c r="C50" s="146"/>
      <c r="D50" s="146"/>
      <c r="E50" s="146"/>
      <c r="F50" s="146"/>
      <c r="G50" s="146"/>
      <c r="H50" s="146"/>
      <c r="I50" s="146"/>
    </row>
    <row r="51" spans="1:9" x14ac:dyDescent="0.2">
      <c r="A51" s="146"/>
      <c r="B51" s="146"/>
      <c r="C51" s="146"/>
      <c r="D51" s="146"/>
      <c r="E51" s="146"/>
      <c r="F51" s="146"/>
      <c r="G51" s="146"/>
      <c r="H51" s="146"/>
      <c r="I51" s="146"/>
    </row>
    <row r="52" spans="1:9" x14ac:dyDescent="0.2">
      <c r="A52" s="146"/>
      <c r="B52" s="146"/>
      <c r="C52" s="146"/>
      <c r="D52" s="146"/>
      <c r="E52" s="146"/>
      <c r="F52" s="146"/>
      <c r="G52" s="146"/>
      <c r="H52" s="146"/>
      <c r="I52" s="146"/>
    </row>
    <row r="53" spans="1:9" ht="15" thickBot="1" x14ac:dyDescent="0.25">
      <c r="A53" s="146"/>
      <c r="B53" s="146"/>
      <c r="C53" s="146"/>
      <c r="D53" s="146"/>
      <c r="E53" s="146"/>
      <c r="F53" s="146"/>
      <c r="G53" s="146"/>
      <c r="H53" s="146"/>
      <c r="I53" s="146"/>
    </row>
    <row r="54" spans="1:9" ht="9.9499999999999993" customHeight="1" x14ac:dyDescent="0.2">
      <c r="A54" s="146"/>
      <c r="B54" s="628"/>
      <c r="C54" s="628"/>
      <c r="D54" s="628"/>
      <c r="E54" s="628"/>
      <c r="F54" s="628"/>
      <c r="G54" s="628"/>
      <c r="H54" s="628"/>
      <c r="I54" s="146"/>
    </row>
  </sheetData>
  <mergeCells count="39">
    <mergeCell ref="B4:H4"/>
    <mergeCell ref="C2:E2"/>
    <mergeCell ref="C20:G20"/>
    <mergeCell ref="C29:G29"/>
    <mergeCell ref="C26:D26"/>
    <mergeCell ref="C19:D19"/>
    <mergeCell ref="C28:D28"/>
    <mergeCell ref="C11:D11"/>
    <mergeCell ref="B6:C6"/>
    <mergeCell ref="B7:C7"/>
    <mergeCell ref="B8:C8"/>
    <mergeCell ref="C12:G12"/>
    <mergeCell ref="D9:F9"/>
    <mergeCell ref="C33:D33"/>
    <mergeCell ref="C21:D21"/>
    <mergeCell ref="C25:D25"/>
    <mergeCell ref="C13:D13"/>
    <mergeCell ref="C15:D15"/>
    <mergeCell ref="C16:D16"/>
    <mergeCell ref="C17:D17"/>
    <mergeCell ref="C14:D14"/>
    <mergeCell ref="C30:D30"/>
    <mergeCell ref="C22:D22"/>
    <mergeCell ref="C23:D23"/>
    <mergeCell ref="C24:D24"/>
    <mergeCell ref="C31:E31"/>
    <mergeCell ref="C36:D36"/>
    <mergeCell ref="C37:D37"/>
    <mergeCell ref="C38:D38"/>
    <mergeCell ref="C39:D39"/>
    <mergeCell ref="C34:G34"/>
    <mergeCell ref="C35:D35"/>
    <mergeCell ref="C40:D40"/>
    <mergeCell ref="B54:H54"/>
    <mergeCell ref="C45:F45"/>
    <mergeCell ref="C41:D41"/>
    <mergeCell ref="C42:D42"/>
    <mergeCell ref="C46:G46"/>
    <mergeCell ref="C43:D43"/>
  </mergeCells>
  <hyperlinks>
    <hyperlink ref="B6:C6" location="PLS!A1" display="Capa"/>
    <hyperlink ref="B7:C7" location="LIGA!A1" display="Ligações"/>
    <hyperlink ref="C13" location="'A01'!A14" display="Estimativas da População Residente em 2007"/>
    <hyperlink ref="C15" location="'A01'!A54" display="Índices Demográficos"/>
    <hyperlink ref="C16" location="'A01'!A100" display="Natalidade"/>
    <hyperlink ref="C17:D17" location="'A01'!A132" display="Esperança de Vida"/>
    <hyperlink ref="G11" location="'A01'!A1" display="entrar"/>
    <hyperlink ref="G19" location="'B01'!A1" display="entrar"/>
    <hyperlink ref="G28" location="'C01'!A1" display="entrar"/>
    <hyperlink ref="G33" location="'D01'!A1" display="entrar"/>
    <hyperlink ref="C21:D21" location="'B01'!A14" display="Situação Perante o Emprego"/>
    <hyperlink ref="C25:D25" location="'B01'!A155" display="Economia"/>
    <hyperlink ref="C26:D26" location="'B01'!A183" display="Ambiente / Infraestruturas"/>
    <hyperlink ref="G45" location="'E01'!A1" display="Quadro Resumo"/>
    <hyperlink ref="G6" location="FTEC!A1" display="Ficha Técnica"/>
    <hyperlink ref="C41:D41" location="'D04'!A17" display="Morbilidade nos Cuidados de Saúde Primários"/>
    <hyperlink ref="C40:D40" location="'D03'!A17" display="Taxa de Mortalidade Padronizada pela idade (TMP)"/>
    <hyperlink ref="C39:D39" location="'D02'!A17" display="Mortalidade Proporcional"/>
    <hyperlink ref="C37:D37" location="'D01'!A45" display="Óbitos e Taxa Bruta de Mortalidade"/>
    <hyperlink ref="C42:D42" location="'D05'!A17" display="VIH /sida"/>
    <hyperlink ref="C43:D43" location="'D05'!A79" display="Tuberculose"/>
    <hyperlink ref="C14" location="'A01'!A75" display="Pirâmides Etárias"/>
    <hyperlink ref="C14:D14" location="'A01'!A37" display="Pirâmides Etárias"/>
    <hyperlink ref="C15:D15" location="'A01'!A63" display="Índices Demográficos"/>
    <hyperlink ref="C30:D30" location="'C01'!A10" display="Nascimentos em Mulheres em Idade de Risco"/>
    <hyperlink ref="C16:D16" location="'A01'!A101" display="Natalidade"/>
    <hyperlink ref="C22:D22" location="'B01'!A76" display="Suporte Social"/>
    <hyperlink ref="C23:D23" location="'B01'!A106" display="Segurança"/>
    <hyperlink ref="C35:D35" location="'D01'!A17" display="Nascimentos Pré-Termo e Baixo Peso à Nascença"/>
    <hyperlink ref="C31:D31" location="'C01'!A42" display="Determinantes da Saúde nos Cuidados de Saúde Primários"/>
    <hyperlink ref="C38:D38" location="'D01'!A63" display="Mortalidade Infantil e Componentes"/>
    <hyperlink ref="B8:C8" location="PLS!A26" display="Aspetos a destacar"/>
    <hyperlink ref="C24:D24" location="'B01'!A127" display="Educação"/>
    <hyperlink ref="C31:E31" location="'C01'!A39" display="Determinantes de Saúde - Registo nos Cuidados de Saúde Primários"/>
  </hyperlinks>
  <pageMargins left="0.39370078740157483" right="0.19685039370078741" top="0.78740157480314965" bottom="0.39370078740157483" header="0.31496062992125984" footer="0.31496062992125984"/>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
  <dimension ref="A1:L73"/>
  <sheetViews>
    <sheetView view="pageBreakPreview" topLeftCell="A40" zoomScale="60" zoomScaleNormal="100" workbookViewId="0"/>
  </sheetViews>
  <sheetFormatPr defaultRowHeight="14.25" x14ac:dyDescent="0.2"/>
  <cols>
    <col min="1" max="2" width="2.7109375" style="6" customWidth="1"/>
    <col min="3" max="3" width="15.7109375" style="6" customWidth="1"/>
    <col min="4" max="4" width="25.7109375" style="6" customWidth="1"/>
    <col min="5" max="5" width="2.7109375" style="6" customWidth="1"/>
    <col min="6" max="6" width="15.7109375" style="6" customWidth="1"/>
    <col min="7" max="7" width="25.7109375" style="6" customWidth="1"/>
    <col min="8" max="8" width="2.7109375" style="6" customWidth="1"/>
    <col min="9" max="9" width="15.7109375" style="6" customWidth="1"/>
    <col min="10" max="10" width="25.7109375" style="6" customWidth="1"/>
    <col min="11" max="12" width="2.7109375" style="6" customWidth="1"/>
    <col min="13" max="16384" width="9.140625" style="6"/>
  </cols>
  <sheetData>
    <row r="1" spans="1:12" ht="9.9499999999999993" customHeight="1" x14ac:dyDescent="0.2">
      <c r="A1" s="174"/>
      <c r="B1" s="174"/>
      <c r="C1" s="174"/>
      <c r="D1" s="174"/>
      <c r="E1" s="174"/>
      <c r="F1" s="174"/>
      <c r="G1" s="174"/>
      <c r="H1" s="174"/>
      <c r="I1" s="174"/>
      <c r="J1" s="174"/>
      <c r="K1" s="174"/>
      <c r="L1" s="174"/>
    </row>
    <row r="2" spans="1:12" ht="15" x14ac:dyDescent="0.25">
      <c r="A2" s="174"/>
      <c r="B2" s="174"/>
      <c r="C2" s="650" t="str">
        <f>AUX!A1</f>
        <v>Perfil Local de Saúde 2014</v>
      </c>
      <c r="D2" s="650"/>
      <c r="E2" s="650"/>
      <c r="F2" s="650"/>
      <c r="G2" s="174"/>
      <c r="H2" s="174"/>
      <c r="I2" s="174"/>
      <c r="J2" s="174"/>
      <c r="K2" s="174"/>
      <c r="L2" s="174"/>
    </row>
    <row r="3" spans="1:12" ht="5.0999999999999996" customHeight="1" x14ac:dyDescent="0.2">
      <c r="A3" s="174"/>
      <c r="B3" s="174"/>
      <c r="C3" s="174"/>
      <c r="D3" s="174"/>
      <c r="E3" s="174"/>
      <c r="F3" s="174"/>
      <c r="G3" s="174"/>
      <c r="H3" s="174"/>
      <c r="I3" s="174"/>
      <c r="J3" s="174"/>
      <c r="K3" s="174"/>
      <c r="L3" s="174"/>
    </row>
    <row r="4" spans="1:12" ht="30" customHeight="1" x14ac:dyDescent="0.2">
      <c r="A4" s="174"/>
      <c r="B4" s="649" t="str">
        <f>AUX!A3</f>
        <v>ULS Norte Alentejano</v>
      </c>
      <c r="C4" s="649"/>
      <c r="D4" s="649"/>
      <c r="E4" s="649"/>
      <c r="F4" s="649"/>
      <c r="G4" s="649"/>
      <c r="H4" s="649"/>
      <c r="I4" s="649"/>
      <c r="J4" s="649"/>
      <c r="K4" s="649"/>
      <c r="L4" s="174"/>
    </row>
    <row r="5" spans="1:12" ht="5.0999999999999996" customHeight="1" x14ac:dyDescent="0.2">
      <c r="A5" s="174"/>
      <c r="B5" s="174"/>
      <c r="C5" s="174"/>
      <c r="D5" s="174"/>
      <c r="E5" s="174"/>
      <c r="F5" s="174"/>
      <c r="G5" s="174"/>
      <c r="H5" s="174"/>
      <c r="I5" s="174"/>
      <c r="J5" s="174"/>
      <c r="K5" s="174"/>
      <c r="L5" s="174"/>
    </row>
    <row r="6" spans="1:12" x14ac:dyDescent="0.2">
      <c r="A6" s="174"/>
      <c r="B6" s="662" t="s">
        <v>3</v>
      </c>
      <c r="C6" s="662"/>
      <c r="D6" s="174"/>
      <c r="E6" s="174"/>
      <c r="F6" s="174"/>
      <c r="G6" s="174"/>
      <c r="H6" s="174"/>
      <c r="I6" s="174"/>
      <c r="J6" s="168" t="s">
        <v>82</v>
      </c>
      <c r="K6" s="174"/>
      <c r="L6" s="174"/>
    </row>
    <row r="7" spans="1:12" x14ac:dyDescent="0.2">
      <c r="A7" s="174"/>
      <c r="B7" s="662" t="s">
        <v>0</v>
      </c>
      <c r="C7" s="662"/>
      <c r="D7" s="174"/>
      <c r="E7" s="174"/>
      <c r="F7" s="174"/>
      <c r="G7" s="174"/>
      <c r="H7" s="174"/>
      <c r="I7" s="174"/>
      <c r="J7" s="174"/>
      <c r="K7" s="174"/>
      <c r="L7" s="174"/>
    </row>
    <row r="8" spans="1:12" x14ac:dyDescent="0.2">
      <c r="A8" s="174"/>
      <c r="B8" s="662" t="s">
        <v>274</v>
      </c>
      <c r="C8" s="662"/>
      <c r="D8" s="174"/>
      <c r="E8" s="174"/>
      <c r="F8" s="174"/>
      <c r="G8" s="174"/>
      <c r="H8" s="174"/>
      <c r="I8" s="174"/>
      <c r="J8" s="174"/>
      <c r="K8" s="174"/>
      <c r="L8" s="174"/>
    </row>
    <row r="9" spans="1:12" s="166" customFormat="1" ht="20.100000000000001" customHeight="1" x14ac:dyDescent="0.25">
      <c r="A9" s="165"/>
      <c r="B9" s="165"/>
      <c r="C9" s="165"/>
      <c r="D9" s="658" t="s">
        <v>1</v>
      </c>
      <c r="E9" s="658"/>
      <c r="F9" s="658"/>
      <c r="G9" s="658"/>
      <c r="H9" s="658"/>
      <c r="I9" s="658"/>
      <c r="J9" s="165"/>
      <c r="K9" s="165"/>
      <c r="L9" s="165"/>
    </row>
    <row r="10" spans="1:12" ht="20.100000000000001" customHeight="1" x14ac:dyDescent="0.2">
      <c r="A10" s="174"/>
      <c r="B10" s="174"/>
      <c r="C10" s="174"/>
      <c r="D10" s="174"/>
      <c r="E10" s="174"/>
      <c r="F10" s="174"/>
      <c r="G10" s="174"/>
      <c r="H10" s="174"/>
      <c r="I10" s="174"/>
      <c r="J10" s="174"/>
      <c r="K10" s="174"/>
      <c r="L10" s="174"/>
    </row>
    <row r="11" spans="1:12" ht="15" x14ac:dyDescent="0.25">
      <c r="A11" s="174"/>
      <c r="B11" s="174"/>
      <c r="C11" s="659" t="s">
        <v>68</v>
      </c>
      <c r="D11" s="659"/>
      <c r="E11" s="659"/>
      <c r="F11" s="659"/>
      <c r="G11" s="659"/>
      <c r="H11" s="659"/>
      <c r="I11" s="659"/>
      <c r="J11" s="659"/>
      <c r="K11" s="174"/>
      <c r="L11" s="174"/>
    </row>
    <row r="12" spans="1:12" ht="5.0999999999999996" customHeight="1" x14ac:dyDescent="0.2">
      <c r="A12" s="174"/>
      <c r="B12" s="174"/>
      <c r="C12" s="660"/>
      <c r="D12" s="660"/>
      <c r="E12" s="660"/>
      <c r="F12" s="660"/>
      <c r="G12" s="660"/>
      <c r="H12" s="660"/>
      <c r="I12" s="660"/>
      <c r="J12" s="660"/>
      <c r="K12" s="174"/>
      <c r="L12" s="174"/>
    </row>
    <row r="13" spans="1:12" ht="9.9499999999999993" customHeight="1" x14ac:dyDescent="0.2">
      <c r="A13" s="174"/>
      <c r="B13" s="174"/>
      <c r="C13" s="174"/>
      <c r="D13" s="174"/>
      <c r="E13" s="174"/>
      <c r="F13" s="174"/>
      <c r="G13" s="174"/>
      <c r="H13" s="174"/>
      <c r="I13" s="174"/>
      <c r="J13" s="174"/>
      <c r="K13" s="174"/>
      <c r="L13" s="174"/>
    </row>
    <row r="14" spans="1:12" ht="20.100000000000001" customHeight="1" x14ac:dyDescent="0.2">
      <c r="A14" s="174"/>
      <c r="B14" s="174"/>
      <c r="C14" s="661" t="str">
        <f>"Observação: da responsabilidade do Observatório Local de Saúde " &amp; AUX!C4 &amp; " " &amp; AUX!A3</f>
        <v>Observação: da responsabilidade do Observatório Local de Saúde da ULS Norte Alentejano</v>
      </c>
      <c r="D14" s="661"/>
      <c r="E14" s="661"/>
      <c r="F14" s="661"/>
      <c r="G14" s="661"/>
      <c r="H14" s="661"/>
      <c r="I14" s="661"/>
      <c r="J14" s="661"/>
      <c r="K14" s="174"/>
      <c r="L14" s="174"/>
    </row>
    <row r="15" spans="1:12" ht="20.100000000000001" customHeight="1" x14ac:dyDescent="0.2">
      <c r="A15" s="174"/>
      <c r="B15" s="174"/>
      <c r="C15" s="174"/>
      <c r="D15" s="174"/>
      <c r="E15" s="174"/>
      <c r="F15" s="174"/>
      <c r="G15" s="174"/>
      <c r="H15" s="174"/>
      <c r="I15" s="174"/>
      <c r="J15" s="174"/>
      <c r="K15" s="174"/>
      <c r="L15" s="174"/>
    </row>
    <row r="16" spans="1:12" ht="20.100000000000001" customHeight="1" x14ac:dyDescent="0.2">
      <c r="A16" s="174"/>
      <c r="B16" s="174"/>
      <c r="C16" s="174"/>
      <c r="D16" s="174"/>
      <c r="E16" s="174"/>
      <c r="F16" s="174"/>
      <c r="G16" s="174"/>
      <c r="H16" s="174"/>
      <c r="I16" s="174"/>
      <c r="J16" s="174"/>
      <c r="K16" s="174"/>
      <c r="L16" s="174"/>
    </row>
    <row r="17" spans="1:12" ht="20.100000000000001" customHeight="1" x14ac:dyDescent="0.2">
      <c r="A17" s="174"/>
      <c r="B17" s="174"/>
      <c r="C17" s="174"/>
      <c r="D17" s="174"/>
      <c r="E17" s="174"/>
      <c r="F17" s="174"/>
      <c r="G17" s="174"/>
      <c r="H17" s="174"/>
      <c r="I17" s="174"/>
      <c r="J17" s="174"/>
      <c r="K17" s="174"/>
      <c r="L17" s="174"/>
    </row>
    <row r="18" spans="1:12" ht="20.100000000000001" customHeight="1" x14ac:dyDescent="0.2">
      <c r="A18" s="174"/>
      <c r="B18" s="174"/>
      <c r="C18" s="174"/>
      <c r="D18" s="174"/>
      <c r="E18" s="174"/>
      <c r="F18" s="174"/>
      <c r="G18" s="174"/>
      <c r="H18" s="174"/>
      <c r="I18" s="174"/>
      <c r="J18" s="174"/>
      <c r="K18" s="174"/>
      <c r="L18" s="174"/>
    </row>
    <row r="19" spans="1:12" ht="20.100000000000001" customHeight="1" x14ac:dyDescent="0.2">
      <c r="A19" s="174"/>
      <c r="B19" s="174"/>
      <c r="C19" s="174"/>
      <c r="D19" s="174"/>
      <c r="E19" s="174"/>
      <c r="F19" s="174"/>
      <c r="G19" s="174"/>
      <c r="H19" s="174"/>
      <c r="I19" s="174"/>
      <c r="J19" s="174"/>
      <c r="K19" s="174"/>
      <c r="L19" s="174"/>
    </row>
    <row r="20" spans="1:12" ht="15" x14ac:dyDescent="0.25">
      <c r="A20" s="604"/>
      <c r="B20" s="604"/>
      <c r="C20" s="659" t="s">
        <v>718</v>
      </c>
      <c r="D20" s="659"/>
      <c r="E20" s="659"/>
      <c r="F20" s="659"/>
      <c r="G20" s="659"/>
      <c r="H20" s="659"/>
      <c r="I20" s="659"/>
      <c r="J20" s="659"/>
      <c r="K20" s="604"/>
      <c r="L20" s="604"/>
    </row>
    <row r="21" spans="1:12" ht="4.5" customHeight="1" x14ac:dyDescent="0.2">
      <c r="A21" s="604"/>
      <c r="B21" s="604"/>
      <c r="C21" s="663"/>
      <c r="D21" s="663"/>
      <c r="E21" s="663"/>
      <c r="F21" s="663"/>
      <c r="G21" s="663"/>
      <c r="H21" s="663"/>
      <c r="I21" s="663"/>
      <c r="J21" s="663"/>
      <c r="K21" s="604"/>
      <c r="L21" s="604"/>
    </row>
    <row r="22" spans="1:12" ht="9.9499999999999993" customHeight="1" x14ac:dyDescent="0.2">
      <c r="A22" s="604"/>
      <c r="B22" s="604"/>
      <c r="C22" s="604"/>
      <c r="D22" s="604"/>
      <c r="E22" s="604"/>
      <c r="F22" s="604"/>
      <c r="G22" s="604"/>
      <c r="H22" s="604"/>
      <c r="I22" s="604"/>
      <c r="J22" s="604"/>
      <c r="K22" s="604"/>
      <c r="L22" s="604"/>
    </row>
    <row r="23" spans="1:12" ht="28.5" customHeight="1" x14ac:dyDescent="0.2">
      <c r="A23" s="604"/>
      <c r="B23" s="604"/>
      <c r="C23" s="604"/>
      <c r="D23" s="664" t="s">
        <v>719</v>
      </c>
      <c r="E23" s="604"/>
      <c r="F23" s="604"/>
      <c r="G23" s="665" t="s">
        <v>720</v>
      </c>
      <c r="H23" s="604"/>
      <c r="I23" s="604"/>
      <c r="J23" s="665" t="s">
        <v>721</v>
      </c>
      <c r="K23" s="604"/>
      <c r="L23" s="604"/>
    </row>
    <row r="24" spans="1:12" ht="24" customHeight="1" x14ac:dyDescent="0.2">
      <c r="A24" s="604"/>
      <c r="B24" s="604"/>
      <c r="C24" s="604"/>
      <c r="D24" s="664"/>
      <c r="E24" s="604"/>
      <c r="F24" s="604"/>
      <c r="G24" s="665"/>
      <c r="H24" s="604"/>
      <c r="I24" s="604"/>
      <c r="J24" s="665"/>
      <c r="K24" s="604"/>
      <c r="L24" s="604"/>
    </row>
    <row r="25" spans="1:12" ht="20.100000000000001" customHeight="1" x14ac:dyDescent="0.2">
      <c r="A25" s="604"/>
      <c r="B25" s="604"/>
      <c r="C25" s="604"/>
      <c r="D25" s="605"/>
      <c r="E25" s="604"/>
      <c r="F25" s="604"/>
      <c r="G25" s="604"/>
      <c r="H25" s="604"/>
      <c r="I25" s="604"/>
      <c r="J25" s="604"/>
      <c r="K25" s="604"/>
      <c r="L25" s="604"/>
    </row>
    <row r="26" spans="1:12" ht="20.100000000000001" customHeight="1" x14ac:dyDescent="0.2">
      <c r="A26" s="604"/>
      <c r="B26" s="604"/>
      <c r="C26" s="604"/>
      <c r="D26" s="605"/>
      <c r="E26" s="604"/>
      <c r="F26" s="604"/>
      <c r="G26" s="604"/>
      <c r="H26" s="604"/>
      <c r="I26" s="604"/>
      <c r="J26" s="604"/>
      <c r="K26" s="604"/>
      <c r="L26" s="604"/>
    </row>
    <row r="27" spans="1:12" ht="20.100000000000001" customHeight="1" x14ac:dyDescent="0.2">
      <c r="A27" s="604"/>
      <c r="B27" s="604"/>
      <c r="C27" s="604"/>
      <c r="D27" s="608"/>
      <c r="E27" s="604"/>
      <c r="F27" s="604"/>
      <c r="G27" s="604"/>
      <c r="H27" s="604"/>
      <c r="I27" s="604"/>
      <c r="J27" s="604"/>
      <c r="K27" s="604"/>
      <c r="L27" s="604"/>
    </row>
    <row r="28" spans="1:12" ht="30" customHeight="1" x14ac:dyDescent="0.2">
      <c r="A28" s="604"/>
      <c r="B28" s="604"/>
      <c r="C28" s="151"/>
      <c r="D28" s="151"/>
      <c r="E28" s="604"/>
      <c r="F28" s="604"/>
      <c r="G28" s="608"/>
      <c r="H28" s="604"/>
      <c r="I28" s="604"/>
      <c r="J28" s="604"/>
      <c r="K28" s="604"/>
      <c r="L28" s="604"/>
    </row>
    <row r="29" spans="1:12" ht="20.100000000000001" customHeight="1" x14ac:dyDescent="0.2">
      <c r="A29" s="604"/>
      <c r="B29" s="604"/>
      <c r="C29" s="151"/>
      <c r="D29" s="665" t="s">
        <v>722</v>
      </c>
      <c r="E29" s="604"/>
      <c r="F29" s="604"/>
      <c r="G29" s="665" t="s">
        <v>723</v>
      </c>
      <c r="H29" s="604"/>
      <c r="I29" s="604"/>
      <c r="J29" s="665" t="s">
        <v>724</v>
      </c>
      <c r="K29" s="604"/>
      <c r="L29" s="604"/>
    </row>
    <row r="30" spans="1:12" ht="20.100000000000001" customHeight="1" x14ac:dyDescent="0.2">
      <c r="A30" s="604"/>
      <c r="B30" s="604"/>
      <c r="C30" s="151"/>
      <c r="D30" s="665"/>
      <c r="E30" s="604"/>
      <c r="F30" s="604"/>
      <c r="G30" s="665"/>
      <c r="H30" s="604"/>
      <c r="I30" s="604"/>
      <c r="J30" s="665"/>
      <c r="K30" s="604"/>
      <c r="L30" s="604"/>
    </row>
    <row r="31" spans="1:12" ht="20.100000000000001" customHeight="1" x14ac:dyDescent="0.2">
      <c r="A31" s="604"/>
      <c r="B31" s="604"/>
      <c r="C31" s="151"/>
      <c r="D31" s="151"/>
      <c r="E31" s="604"/>
      <c r="F31" s="604"/>
      <c r="G31" s="609"/>
      <c r="H31" s="604"/>
      <c r="I31" s="604"/>
      <c r="J31" s="610"/>
      <c r="K31" s="604"/>
      <c r="L31" s="604"/>
    </row>
    <row r="32" spans="1:12" ht="20.100000000000001" customHeight="1" x14ac:dyDescent="0.2">
      <c r="A32" s="604"/>
      <c r="B32" s="604"/>
      <c r="C32" s="151"/>
      <c r="D32" s="151"/>
      <c r="E32" s="604"/>
      <c r="F32" s="604"/>
      <c r="G32" s="608"/>
      <c r="H32" s="604"/>
      <c r="I32" s="604"/>
      <c r="J32" s="604"/>
      <c r="K32" s="604"/>
      <c r="L32" s="604"/>
    </row>
    <row r="33" spans="1:12" ht="20.100000000000001" customHeight="1" x14ac:dyDescent="0.2">
      <c r="A33" s="604"/>
      <c r="B33" s="604"/>
      <c r="C33" s="151"/>
      <c r="D33" s="151"/>
      <c r="E33" s="604"/>
      <c r="F33" s="604"/>
      <c r="G33" s="608"/>
      <c r="H33" s="604"/>
      <c r="I33" s="604"/>
      <c r="J33" s="604"/>
      <c r="K33" s="604"/>
      <c r="L33" s="604"/>
    </row>
    <row r="34" spans="1:12" ht="20.100000000000001" customHeight="1" x14ac:dyDescent="0.2">
      <c r="A34" s="604"/>
      <c r="B34" s="604"/>
      <c r="C34" s="151"/>
      <c r="D34" s="151"/>
      <c r="E34" s="604"/>
      <c r="F34" s="604"/>
      <c r="G34" s="608"/>
      <c r="H34" s="604"/>
      <c r="I34" s="604"/>
      <c r="J34" s="604"/>
      <c r="K34" s="604"/>
      <c r="L34" s="604"/>
    </row>
    <row r="35" spans="1:12" ht="30" customHeight="1" x14ac:dyDescent="0.2">
      <c r="A35" s="604"/>
      <c r="B35" s="604"/>
      <c r="C35" s="604"/>
      <c r="D35" s="604"/>
      <c r="E35" s="604"/>
      <c r="F35" s="604"/>
      <c r="G35" s="604"/>
      <c r="H35" s="604"/>
      <c r="I35" s="604"/>
      <c r="J35" s="604"/>
      <c r="K35" s="604"/>
      <c r="L35" s="604"/>
    </row>
    <row r="36" spans="1:12" ht="20.100000000000001" customHeight="1" x14ac:dyDescent="0.2">
      <c r="A36" s="604"/>
      <c r="B36" s="604"/>
      <c r="C36" s="604"/>
      <c r="D36" s="665" t="s">
        <v>725</v>
      </c>
      <c r="E36" s="604"/>
      <c r="F36" s="604"/>
      <c r="G36" s="666"/>
      <c r="H36" s="604"/>
      <c r="I36" s="604"/>
      <c r="J36" s="667"/>
      <c r="K36" s="604"/>
      <c r="L36" s="604"/>
    </row>
    <row r="37" spans="1:12" ht="20.100000000000001" customHeight="1" x14ac:dyDescent="0.2">
      <c r="A37" s="604"/>
      <c r="B37" s="604"/>
      <c r="C37" s="604"/>
      <c r="D37" s="665"/>
      <c r="E37" s="604"/>
      <c r="F37" s="604"/>
      <c r="G37" s="666"/>
      <c r="H37" s="604"/>
      <c r="I37" s="604"/>
      <c r="J37" s="667"/>
      <c r="K37" s="604"/>
      <c r="L37" s="604"/>
    </row>
    <row r="38" spans="1:12" ht="20.100000000000001" customHeight="1" x14ac:dyDescent="0.2">
      <c r="A38" s="604"/>
      <c r="B38" s="604"/>
      <c r="C38" s="604"/>
      <c r="D38" s="611"/>
      <c r="E38" s="604"/>
      <c r="F38" s="604"/>
      <c r="G38" s="604"/>
      <c r="H38" s="604"/>
      <c r="I38" s="604"/>
      <c r="J38" s="667"/>
      <c r="K38" s="604"/>
      <c r="L38" s="604"/>
    </row>
    <row r="39" spans="1:12" ht="20.100000000000001" customHeight="1" x14ac:dyDescent="0.2">
      <c r="A39" s="604"/>
      <c r="B39" s="604"/>
      <c r="C39" s="604"/>
      <c r="D39" s="604"/>
      <c r="E39" s="604"/>
      <c r="F39" s="604"/>
      <c r="G39" s="604"/>
      <c r="H39" s="604"/>
      <c r="I39" s="604"/>
      <c r="J39" s="604"/>
      <c r="K39" s="604"/>
      <c r="L39" s="604"/>
    </row>
    <row r="40" spans="1:12" ht="20.100000000000001" customHeight="1" x14ac:dyDescent="0.2">
      <c r="A40" s="604"/>
      <c r="B40" s="604"/>
      <c r="C40" s="604"/>
      <c r="D40" s="604"/>
      <c r="E40" s="604"/>
      <c r="F40" s="604"/>
      <c r="G40" s="604"/>
      <c r="H40" s="604"/>
      <c r="I40" s="604"/>
      <c r="J40" s="604"/>
      <c r="K40" s="604"/>
      <c r="L40" s="604"/>
    </row>
    <row r="41" spans="1:12" ht="20.100000000000001" customHeight="1" x14ac:dyDescent="0.2">
      <c r="A41" s="604"/>
      <c r="B41" s="604"/>
      <c r="C41" s="604"/>
      <c r="D41" s="604"/>
      <c r="E41" s="604"/>
      <c r="F41" s="604"/>
      <c r="G41" s="604"/>
      <c r="H41" s="604"/>
      <c r="I41" s="604"/>
      <c r="J41" s="604"/>
      <c r="K41" s="604"/>
      <c r="L41" s="604"/>
    </row>
    <row r="42" spans="1:12" ht="20.100000000000001" customHeight="1" x14ac:dyDescent="0.2">
      <c r="A42" s="604"/>
      <c r="B42" s="604"/>
      <c r="C42" s="604"/>
      <c r="D42" s="604"/>
      <c r="E42" s="604"/>
      <c r="F42" s="604"/>
      <c r="G42" s="604"/>
      <c r="H42" s="604"/>
      <c r="I42" s="604"/>
      <c r="J42" s="604"/>
      <c r="K42" s="604"/>
      <c r="L42" s="604"/>
    </row>
    <row r="43" spans="1:12" ht="20.100000000000001" customHeight="1" x14ac:dyDescent="0.2">
      <c r="A43" s="604"/>
      <c r="B43" s="604"/>
      <c r="C43" s="604"/>
      <c r="D43" s="604"/>
      <c r="E43" s="604"/>
      <c r="F43" s="604"/>
      <c r="G43" s="604"/>
      <c r="H43" s="604"/>
      <c r="I43" s="604"/>
      <c r="J43" s="604"/>
      <c r="K43" s="604"/>
      <c r="L43" s="604"/>
    </row>
    <row r="44" spans="1:12" ht="15" x14ac:dyDescent="0.25">
      <c r="A44" s="604"/>
      <c r="B44" s="604"/>
      <c r="C44" s="659" t="s">
        <v>726</v>
      </c>
      <c r="D44" s="659"/>
      <c r="E44" s="659"/>
      <c r="F44" s="659"/>
      <c r="G44" s="659"/>
      <c r="H44" s="659"/>
      <c r="I44" s="659"/>
      <c r="J44" s="659"/>
      <c r="K44" s="604"/>
      <c r="L44" s="604"/>
    </row>
    <row r="45" spans="1:12" ht="5.0999999999999996" customHeight="1" x14ac:dyDescent="0.2">
      <c r="A45" s="604"/>
      <c r="B45" s="604"/>
      <c r="C45" s="668"/>
      <c r="D45" s="668"/>
      <c r="E45" s="668"/>
      <c r="F45" s="668"/>
      <c r="G45" s="668"/>
      <c r="H45" s="668"/>
      <c r="I45" s="668"/>
      <c r="J45" s="668"/>
      <c r="K45" s="604"/>
      <c r="L45" s="604"/>
    </row>
    <row r="46" spans="1:12" ht="9.9499999999999993" customHeight="1" x14ac:dyDescent="0.2">
      <c r="A46" s="604"/>
      <c r="B46" s="604"/>
      <c r="C46" s="604"/>
      <c r="D46" s="604"/>
      <c r="E46" s="604"/>
      <c r="F46" s="604"/>
      <c r="G46" s="604"/>
      <c r="H46" s="604"/>
      <c r="I46" s="604"/>
      <c r="J46" s="604"/>
      <c r="K46" s="604"/>
      <c r="L46" s="604"/>
    </row>
    <row r="47" spans="1:12" ht="15" x14ac:dyDescent="0.25">
      <c r="A47" s="604"/>
      <c r="B47" s="604"/>
      <c r="C47" s="612" t="s">
        <v>727</v>
      </c>
      <c r="D47" s="604"/>
      <c r="E47" s="604"/>
      <c r="F47" s="612" t="s">
        <v>728</v>
      </c>
      <c r="G47" s="604"/>
      <c r="H47" s="604"/>
      <c r="I47" s="604"/>
      <c r="J47" s="604"/>
      <c r="K47" s="604"/>
      <c r="L47" s="604"/>
    </row>
    <row r="48" spans="1:12" ht="9.9499999999999993" customHeight="1" x14ac:dyDescent="0.2">
      <c r="A48" s="604"/>
      <c r="B48" s="604"/>
      <c r="C48" s="604"/>
      <c r="D48" s="604"/>
      <c r="E48" s="604"/>
      <c r="F48" s="604"/>
      <c r="G48" s="604"/>
      <c r="H48" s="604"/>
      <c r="I48" s="604"/>
      <c r="J48" s="604"/>
      <c r="K48" s="604"/>
      <c r="L48" s="604"/>
    </row>
    <row r="49" spans="1:12" ht="20.100000000000001" customHeight="1" x14ac:dyDescent="0.2">
      <c r="A49" s="604"/>
      <c r="B49" s="604"/>
      <c r="C49" s="604"/>
      <c r="D49" s="604"/>
      <c r="E49" s="604"/>
      <c r="F49" s="604"/>
      <c r="G49" s="604"/>
      <c r="H49" s="604"/>
      <c r="I49" s="604"/>
      <c r="J49" s="604"/>
      <c r="K49" s="604"/>
      <c r="L49" s="604"/>
    </row>
    <row r="50" spans="1:12" ht="20.100000000000001" customHeight="1" x14ac:dyDescent="0.2">
      <c r="A50" s="604"/>
      <c r="B50" s="604"/>
      <c r="C50" s="604"/>
      <c r="D50" s="604"/>
      <c r="E50" s="604"/>
      <c r="F50" s="604"/>
      <c r="G50" s="604"/>
      <c r="H50" s="604"/>
      <c r="I50" s="604"/>
      <c r="J50" s="604"/>
      <c r="K50" s="604"/>
      <c r="L50" s="604"/>
    </row>
    <row r="51" spans="1:12" ht="20.100000000000001" customHeight="1" x14ac:dyDescent="0.2">
      <c r="A51" s="604"/>
      <c r="B51" s="604"/>
      <c r="C51" s="604"/>
      <c r="D51" s="604"/>
      <c r="E51" s="604"/>
      <c r="F51" s="604"/>
      <c r="G51" s="604"/>
      <c r="H51" s="604"/>
      <c r="I51" s="604"/>
      <c r="J51" s="604"/>
      <c r="K51" s="604"/>
      <c r="L51" s="604"/>
    </row>
    <row r="52" spans="1:12" ht="20.100000000000001" customHeight="1" x14ac:dyDescent="0.2">
      <c r="A52" s="604"/>
      <c r="B52" s="604"/>
      <c r="C52" s="604"/>
      <c r="D52" s="604"/>
      <c r="E52" s="604"/>
      <c r="F52" s="604"/>
      <c r="G52" s="604"/>
      <c r="H52" s="604"/>
      <c r="I52" s="604"/>
      <c r="J52" s="604"/>
      <c r="K52" s="604"/>
      <c r="L52" s="604"/>
    </row>
    <row r="53" spans="1:12" ht="20.100000000000001" customHeight="1" x14ac:dyDescent="0.2">
      <c r="A53" s="604"/>
      <c r="B53" s="604"/>
      <c r="C53" s="604"/>
      <c r="D53" s="604"/>
      <c r="E53" s="604"/>
      <c r="F53" s="604"/>
      <c r="G53" s="604"/>
      <c r="H53" s="604"/>
      <c r="I53" s="604"/>
      <c r="J53" s="604"/>
      <c r="K53" s="604"/>
      <c r="L53" s="604"/>
    </row>
    <row r="54" spans="1:12" ht="14.25" customHeight="1" x14ac:dyDescent="0.25">
      <c r="A54" s="604"/>
      <c r="B54" s="604"/>
      <c r="C54" s="669" t="s">
        <v>729</v>
      </c>
      <c r="D54" s="669"/>
      <c r="E54" s="604"/>
      <c r="F54" s="670" t="s">
        <v>730</v>
      </c>
      <c r="G54" s="670"/>
      <c r="H54" s="613"/>
      <c r="I54" s="670" t="s">
        <v>731</v>
      </c>
      <c r="J54" s="670"/>
      <c r="K54" s="604"/>
      <c r="L54" s="604"/>
    </row>
    <row r="55" spans="1:12" ht="14.25" customHeight="1" x14ac:dyDescent="0.25">
      <c r="A55" s="604"/>
      <c r="B55" s="604"/>
      <c r="C55" s="669" t="s">
        <v>732</v>
      </c>
      <c r="D55" s="669"/>
      <c r="E55" s="604"/>
      <c r="F55" s="670"/>
      <c r="G55" s="670"/>
      <c r="H55" s="613"/>
      <c r="I55" s="670"/>
      <c r="J55" s="670"/>
      <c r="K55" s="604"/>
      <c r="L55" s="604"/>
    </row>
    <row r="56" spans="1:12" ht="14.25" customHeight="1" x14ac:dyDescent="0.2">
      <c r="A56" s="604"/>
      <c r="B56" s="604"/>
      <c r="C56" s="604"/>
      <c r="D56" s="604"/>
      <c r="E56" s="604"/>
      <c r="F56" s="604"/>
      <c r="G56" s="604"/>
      <c r="H56" s="604"/>
      <c r="I56" s="604"/>
      <c r="J56" s="604"/>
      <c r="K56" s="604"/>
      <c r="L56" s="604"/>
    </row>
    <row r="57" spans="1:12" x14ac:dyDescent="0.2">
      <c r="A57" s="604"/>
      <c r="B57" s="604"/>
      <c r="C57" s="604"/>
      <c r="D57" s="604"/>
      <c r="E57" s="604"/>
      <c r="F57" s="604"/>
      <c r="G57" s="604"/>
      <c r="H57" s="604"/>
      <c r="I57" s="604"/>
      <c r="J57" s="604"/>
      <c r="K57" s="604"/>
      <c r="L57" s="604"/>
    </row>
    <row r="58" spans="1:12" x14ac:dyDescent="0.2">
      <c r="A58" s="604"/>
      <c r="B58" s="604"/>
      <c r="C58" s="604"/>
      <c r="D58" s="604"/>
      <c r="E58" s="604"/>
      <c r="F58" s="604"/>
      <c r="G58" s="604"/>
      <c r="H58" s="604"/>
      <c r="I58" s="604"/>
      <c r="J58" s="604"/>
      <c r="K58" s="604"/>
      <c r="L58" s="604"/>
    </row>
    <row r="59" spans="1:12" ht="20.100000000000001" customHeight="1" x14ac:dyDescent="0.2">
      <c r="A59" s="604"/>
      <c r="B59" s="604"/>
      <c r="C59" s="614"/>
      <c r="D59" s="604"/>
      <c r="E59" s="604"/>
      <c r="F59" s="604"/>
      <c r="G59" s="604"/>
      <c r="H59" s="604"/>
      <c r="I59" s="604"/>
      <c r="J59" s="604"/>
      <c r="K59" s="604"/>
      <c r="L59" s="604"/>
    </row>
    <row r="60" spans="1:12" ht="20.100000000000001" customHeight="1" x14ac:dyDescent="0.2">
      <c r="A60" s="604"/>
      <c r="B60" s="604"/>
      <c r="C60" s="604"/>
      <c r="D60" s="604"/>
      <c r="E60" s="604"/>
      <c r="F60" s="604"/>
      <c r="G60" s="604"/>
      <c r="H60" s="604"/>
      <c r="I60" s="604"/>
      <c r="J60" s="604"/>
      <c r="K60" s="604"/>
      <c r="L60" s="604"/>
    </row>
    <row r="61" spans="1:12" ht="20.100000000000001" customHeight="1" x14ac:dyDescent="0.2">
      <c r="A61" s="604"/>
      <c r="B61" s="604"/>
      <c r="C61" s="604"/>
      <c r="D61" s="604"/>
      <c r="E61" s="604"/>
      <c r="F61" s="604"/>
      <c r="G61" s="604"/>
      <c r="H61" s="604"/>
      <c r="I61" s="604"/>
      <c r="J61" s="604"/>
      <c r="K61" s="604"/>
      <c r="L61" s="604"/>
    </row>
    <row r="62" spans="1:12" ht="20.100000000000001" customHeight="1" x14ac:dyDescent="0.2">
      <c r="A62" s="604"/>
      <c r="B62" s="604"/>
      <c r="C62" s="604"/>
      <c r="D62" s="604"/>
      <c r="E62" s="604"/>
      <c r="F62" s="604"/>
      <c r="G62" s="604"/>
      <c r="H62" s="604"/>
      <c r="I62" s="604"/>
      <c r="J62" s="604"/>
      <c r="K62" s="604"/>
      <c r="L62" s="604"/>
    </row>
    <row r="63" spans="1:12" x14ac:dyDescent="0.2">
      <c r="A63" s="604"/>
      <c r="B63" s="604"/>
      <c r="C63" s="604"/>
      <c r="D63" s="604"/>
      <c r="E63" s="604"/>
      <c r="F63" s="604"/>
      <c r="G63" s="604"/>
      <c r="H63" s="604"/>
      <c r="I63" s="604"/>
      <c r="J63" s="604"/>
      <c r="K63" s="604"/>
      <c r="L63" s="604"/>
    </row>
    <row r="64" spans="1:12" ht="14.25" customHeight="1" x14ac:dyDescent="0.2">
      <c r="A64" s="604"/>
      <c r="B64" s="604"/>
      <c r="C64" s="674"/>
      <c r="D64" s="674"/>
      <c r="E64" s="604"/>
      <c r="F64" s="675"/>
      <c r="G64" s="675"/>
      <c r="H64" s="604"/>
      <c r="I64" s="676"/>
      <c r="J64" s="676"/>
      <c r="K64" s="604"/>
      <c r="L64" s="604"/>
    </row>
    <row r="65" spans="1:12" ht="14.25" customHeight="1" x14ac:dyDescent="0.25">
      <c r="A65" s="604"/>
      <c r="B65" s="604"/>
      <c r="C65" s="677" t="s">
        <v>733</v>
      </c>
      <c r="D65" s="677"/>
      <c r="E65" s="604"/>
      <c r="F65" s="678"/>
      <c r="G65" s="678"/>
      <c r="H65" s="604"/>
      <c r="I65" s="679"/>
      <c r="J65" s="679"/>
      <c r="K65" s="604"/>
      <c r="L65" s="604"/>
    </row>
    <row r="66" spans="1:12" ht="14.25" customHeight="1" x14ac:dyDescent="0.2">
      <c r="A66" s="604"/>
      <c r="B66" s="604"/>
      <c r="C66" s="671"/>
      <c r="D66" s="671"/>
      <c r="E66" s="604"/>
      <c r="F66" s="672"/>
      <c r="G66" s="672"/>
      <c r="H66" s="604"/>
      <c r="I66" s="673"/>
      <c r="J66" s="673"/>
      <c r="K66" s="604"/>
      <c r="L66" s="604"/>
    </row>
    <row r="67" spans="1:12" x14ac:dyDescent="0.2">
      <c r="A67" s="604"/>
      <c r="B67" s="604"/>
      <c r="C67" s="604"/>
      <c r="D67" s="604"/>
      <c r="E67" s="604"/>
      <c r="F67" s="604"/>
      <c r="G67" s="604"/>
      <c r="H67" s="604"/>
      <c r="I67" s="604"/>
      <c r="J67" s="604"/>
      <c r="K67" s="604"/>
      <c r="L67" s="604"/>
    </row>
    <row r="68" spans="1:12" x14ac:dyDescent="0.2">
      <c r="A68" s="604"/>
      <c r="B68" s="604"/>
      <c r="C68" s="604"/>
      <c r="D68" s="604"/>
      <c r="E68" s="604"/>
      <c r="F68" s="604"/>
      <c r="G68" s="604"/>
      <c r="H68" s="604"/>
      <c r="I68" s="604"/>
      <c r="J68" s="604"/>
      <c r="K68" s="604"/>
      <c r="L68" s="604"/>
    </row>
    <row r="69" spans="1:12" x14ac:dyDescent="0.2">
      <c r="A69" s="604"/>
      <c r="B69" s="604"/>
      <c r="C69" s="604"/>
      <c r="D69" s="604"/>
      <c r="E69" s="604"/>
      <c r="F69" s="604"/>
      <c r="G69" s="604"/>
      <c r="H69" s="604"/>
      <c r="I69" s="604"/>
      <c r="J69" s="604"/>
      <c r="K69" s="604"/>
      <c r="L69" s="604"/>
    </row>
    <row r="70" spans="1:12" x14ac:dyDescent="0.2">
      <c r="A70" s="604"/>
      <c r="B70" s="604"/>
      <c r="C70" s="604"/>
      <c r="D70" s="604"/>
      <c r="E70" s="604"/>
      <c r="F70" s="604"/>
      <c r="G70" s="604"/>
      <c r="H70" s="604"/>
      <c r="I70" s="604"/>
      <c r="J70" s="604"/>
      <c r="K70" s="604"/>
      <c r="L70" s="604"/>
    </row>
    <row r="71" spans="1:12" x14ac:dyDescent="0.2">
      <c r="A71" s="604"/>
      <c r="B71" s="604"/>
      <c r="C71" s="604"/>
      <c r="D71" s="604"/>
      <c r="E71" s="604"/>
      <c r="F71" s="604"/>
      <c r="G71" s="604"/>
      <c r="H71" s="604"/>
      <c r="I71" s="604"/>
      <c r="J71" s="604"/>
      <c r="K71" s="604"/>
      <c r="L71" s="604"/>
    </row>
    <row r="72" spans="1:12" ht="15" thickBot="1" x14ac:dyDescent="0.25">
      <c r="A72" s="604"/>
      <c r="B72" s="604"/>
      <c r="C72" s="604"/>
      <c r="D72" s="604"/>
      <c r="E72" s="604"/>
      <c r="F72" s="604"/>
      <c r="G72" s="604"/>
      <c r="H72" s="604"/>
      <c r="I72" s="604"/>
      <c r="J72" s="604"/>
      <c r="K72" s="604"/>
      <c r="L72" s="604"/>
    </row>
    <row r="73" spans="1:12" ht="9.9499999999999993" customHeight="1" x14ac:dyDescent="0.2">
      <c r="A73" s="604"/>
      <c r="B73" s="628"/>
      <c r="C73" s="628"/>
      <c r="D73" s="628"/>
      <c r="E73" s="628"/>
      <c r="F73" s="628"/>
      <c r="G73" s="628"/>
      <c r="H73" s="628"/>
      <c r="I73" s="628"/>
      <c r="J73" s="628"/>
      <c r="K73" s="628"/>
      <c r="L73" s="604"/>
    </row>
  </sheetData>
  <mergeCells count="36">
    <mergeCell ref="C66:D66"/>
    <mergeCell ref="F66:G66"/>
    <mergeCell ref="I66:J66"/>
    <mergeCell ref="B73:K73"/>
    <mergeCell ref="C64:D64"/>
    <mergeCell ref="F64:G64"/>
    <mergeCell ref="I64:J64"/>
    <mergeCell ref="C65:D65"/>
    <mergeCell ref="F65:G65"/>
    <mergeCell ref="I65:J65"/>
    <mergeCell ref="C44:J44"/>
    <mergeCell ref="C45:J45"/>
    <mergeCell ref="C54:D54"/>
    <mergeCell ref="F54:G55"/>
    <mergeCell ref="I54:J55"/>
    <mergeCell ref="C55:D55"/>
    <mergeCell ref="D29:D30"/>
    <mergeCell ref="G29:G30"/>
    <mergeCell ref="J29:J30"/>
    <mergeCell ref="D36:D37"/>
    <mergeCell ref="G36:G37"/>
    <mergeCell ref="J36:J38"/>
    <mergeCell ref="C20:J20"/>
    <mergeCell ref="C21:J21"/>
    <mergeCell ref="D23:D24"/>
    <mergeCell ref="G23:G24"/>
    <mergeCell ref="J23:J24"/>
    <mergeCell ref="C11:J11"/>
    <mergeCell ref="C12:J12"/>
    <mergeCell ref="B4:K4"/>
    <mergeCell ref="C14:J14"/>
    <mergeCell ref="C2:F2"/>
    <mergeCell ref="B6:C6"/>
    <mergeCell ref="B7:C7"/>
    <mergeCell ref="B8:C8"/>
    <mergeCell ref="D9:I9"/>
  </mergeCells>
  <hyperlinks>
    <hyperlink ref="B6:C6" location="PLS!A1" display="Capa"/>
    <hyperlink ref="B8:C8" location="PLS!A26" display="Aspetos a destacar"/>
    <hyperlink ref="B7:C7" location="INDICE!A1" display="Índice"/>
    <hyperlink ref="J6" location="FTEC!A1" display="Ficha Técnica"/>
    <hyperlink ref="D36:D37" r:id="rId1" display="Programa de Luta contra a Tuberculose na Região de Saúde do Norte, 2008-2010"/>
    <hyperlink ref="D36:D38" r:id="rId2" display="Plano Nacional de Saúde (2012-2016)"/>
    <hyperlink ref="C55:D55" r:id="rId3" display="Documento de Apoio ao Utilizador"/>
    <hyperlink ref="D23:D24" r:id="rId4" display="Perfil de Saúde Região de Saúde do Alentejo, Dezembro de 2012"/>
    <hyperlink ref="G23:G24" r:id="rId5" display="Plano Regional de Oncologia do Alentejo - PROA"/>
    <hyperlink ref="J23:J24" r:id="rId6" display="Rede Hospitalar do Alentejo (Carteira de Serviços)"/>
    <hyperlink ref="C54:D54" r:id="rId7" display="Aplicação (Excel 2007)"/>
    <hyperlink ref="G29:G30" r:id="rId8" display="Plano de Atividades da ARS Alentejo 2013"/>
    <hyperlink ref="D29:D30" r:id="rId9" display="Plano de Atividades da ARS Alentejo 2013"/>
    <hyperlink ref="J29:J31" r:id="rId10" display="Relatório de Atividades da ARS Alentejo 2011"/>
    <hyperlink ref="I54:J54" r:id="rId11" display="Aplicação (Excel 2007)"/>
    <hyperlink ref="C65:D65" r:id="rId12" display="Dashboard da Saúde"/>
    <hyperlink ref="F54:G55" r:id="rId13" display="Portal da Estatística da Saúde"/>
    <hyperlink ref="I54:J55" r:id="rId14" display="GeoSaúde a saúde dos portugueses no mapa"/>
  </hyperlinks>
  <pageMargins left="0.39370078740157483" right="0.19685039370078741" top="0.78740157480314965" bottom="0.39370078740157483" header="0.31496062992125984" footer="0.31496062992125984"/>
  <pageSetup paperSize="9" scale="62" orientation="portrait" r:id="rId15"/>
  <drawing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
  <dimension ref="A1:AB167"/>
  <sheetViews>
    <sheetView view="pageBreakPreview" topLeftCell="A145" zoomScale="60" zoomScaleNormal="100" workbookViewId="0"/>
  </sheetViews>
  <sheetFormatPr defaultRowHeight="14.25" x14ac:dyDescent="0.2"/>
  <cols>
    <col min="1" max="1" width="2.7109375" style="6" customWidth="1"/>
    <col min="2" max="2" width="26.28515625" style="6" customWidth="1"/>
    <col min="3" max="5" width="9.7109375" style="6" customWidth="1"/>
    <col min="6" max="6" width="9.28515625" style="6" bestFit="1" customWidth="1"/>
    <col min="7" max="8" width="8.7109375" style="6" customWidth="1"/>
    <col min="9" max="10" width="9.28515625" style="6" bestFit="1" customWidth="1"/>
    <col min="11" max="11" width="9.7109375" style="6" bestFit="1" customWidth="1"/>
    <col min="12" max="12" width="9.28515625" style="6" bestFit="1" customWidth="1"/>
    <col min="13" max="14" width="8.7109375" style="6" customWidth="1"/>
    <col min="15" max="15" width="2.7109375" style="6" customWidth="1"/>
    <col min="16" max="16384" width="9.140625" style="6"/>
  </cols>
  <sheetData>
    <row r="1" spans="1:15" ht="9.9499999999999993" customHeight="1" x14ac:dyDescent="0.2">
      <c r="A1" s="19"/>
      <c r="B1" s="19"/>
      <c r="C1" s="19"/>
      <c r="D1" s="19"/>
      <c r="E1" s="19"/>
      <c r="F1" s="19"/>
      <c r="G1" s="19"/>
      <c r="H1" s="19"/>
      <c r="I1" s="19"/>
      <c r="J1" s="19"/>
      <c r="K1" s="19"/>
      <c r="L1" s="19"/>
      <c r="M1" s="19"/>
      <c r="N1" s="19"/>
      <c r="O1" s="19"/>
    </row>
    <row r="2" spans="1:15" ht="20.100000000000001" customHeight="1" thickBot="1" x14ac:dyDescent="0.3">
      <c r="A2" s="19"/>
      <c r="B2" s="730" t="str">
        <f>AUX!A1</f>
        <v>Perfil Local de Saúde 2014</v>
      </c>
      <c r="C2" s="730"/>
      <c r="D2" s="20"/>
      <c r="E2" s="20"/>
      <c r="F2" s="20"/>
      <c r="G2" s="20"/>
      <c r="H2" s="20"/>
      <c r="I2" s="725" t="str">
        <f>AUX!A3</f>
        <v>ULS Norte Alentejano</v>
      </c>
      <c r="J2" s="725"/>
      <c r="K2" s="725"/>
      <c r="L2" s="725"/>
      <c r="M2" s="725"/>
      <c r="N2" s="725"/>
      <c r="O2" s="19"/>
    </row>
    <row r="3" spans="1:15" ht="9.9499999999999993" customHeight="1" thickTop="1" x14ac:dyDescent="0.2">
      <c r="A3" s="19"/>
      <c r="B3" s="19"/>
      <c r="C3" s="19"/>
      <c r="D3" s="19"/>
      <c r="E3" s="19"/>
      <c r="F3" s="19"/>
      <c r="G3" s="19"/>
      <c r="H3" s="19"/>
      <c r="I3" s="19"/>
      <c r="J3" s="19"/>
      <c r="K3" s="19"/>
      <c r="L3" s="19"/>
      <c r="M3" s="19"/>
      <c r="N3" s="19"/>
      <c r="O3" s="19"/>
    </row>
    <row r="4" spans="1:15" x14ac:dyDescent="0.2">
      <c r="A4" s="19"/>
      <c r="B4" s="32" t="s">
        <v>0</v>
      </c>
      <c r="C4" s="19"/>
      <c r="D4" s="19"/>
      <c r="E4" s="19"/>
      <c r="F4" s="19"/>
      <c r="G4" s="19"/>
      <c r="H4" s="19"/>
      <c r="I4" s="19"/>
      <c r="J4" s="19"/>
      <c r="K4" s="19"/>
      <c r="L4" s="19"/>
      <c r="M4" s="19"/>
      <c r="N4" s="19"/>
      <c r="O4" s="19"/>
    </row>
    <row r="5" spans="1:15" ht="15" customHeight="1" x14ac:dyDescent="0.2">
      <c r="A5" s="19"/>
      <c r="B5" s="21"/>
      <c r="C5" s="19"/>
      <c r="D5" s="19"/>
      <c r="E5" s="19"/>
      <c r="F5" s="19"/>
      <c r="G5" s="19"/>
      <c r="H5" s="19"/>
      <c r="I5" s="19"/>
      <c r="J5" s="19"/>
      <c r="K5" s="19"/>
      <c r="L5" s="19"/>
      <c r="M5" s="19"/>
      <c r="N5" s="19"/>
      <c r="O5" s="19"/>
    </row>
    <row r="6" spans="1:15" ht="24.95" customHeight="1" x14ac:dyDescent="0.2">
      <c r="A6" s="19"/>
      <c r="B6" s="726" t="s">
        <v>4</v>
      </c>
      <c r="C6" s="726"/>
      <c r="D6" s="726"/>
      <c r="E6" s="726"/>
      <c r="F6" s="726"/>
      <c r="G6" s="726"/>
      <c r="H6" s="726"/>
      <c r="I6" s="726"/>
      <c r="J6" s="726"/>
      <c r="K6" s="726"/>
      <c r="L6" s="726"/>
      <c r="M6" s="726"/>
      <c r="N6" s="726"/>
      <c r="O6" s="19"/>
    </row>
    <row r="7" spans="1:15" ht="18" customHeight="1" x14ac:dyDescent="0.2">
      <c r="A7" s="19"/>
      <c r="B7" s="729" t="s">
        <v>166</v>
      </c>
      <c r="C7" s="729"/>
      <c r="D7" s="729"/>
      <c r="E7" s="729"/>
      <c r="F7" s="729"/>
      <c r="G7" s="729"/>
      <c r="H7" s="729"/>
      <c r="I7" s="19"/>
      <c r="J7" s="19"/>
      <c r="K7" s="19"/>
      <c r="L7" s="19"/>
      <c r="M7" s="19"/>
      <c r="N7" s="19"/>
      <c r="O7" s="19"/>
    </row>
    <row r="8" spans="1:15" ht="15" customHeight="1" x14ac:dyDescent="0.2">
      <c r="A8" s="19"/>
      <c r="B8" s="729" t="s">
        <v>36</v>
      </c>
      <c r="C8" s="729"/>
      <c r="D8" s="729"/>
      <c r="E8" s="729"/>
      <c r="F8" s="729"/>
      <c r="G8" s="729"/>
      <c r="H8" s="729"/>
      <c r="I8" s="19"/>
      <c r="J8" s="19"/>
      <c r="K8" s="19"/>
      <c r="L8" s="19"/>
      <c r="M8" s="19"/>
      <c r="N8" s="19"/>
      <c r="O8" s="19"/>
    </row>
    <row r="9" spans="1:15" ht="15" customHeight="1" x14ac:dyDescent="0.2">
      <c r="A9" s="19"/>
      <c r="B9" s="729" t="s">
        <v>18</v>
      </c>
      <c r="C9" s="729"/>
      <c r="D9" s="729"/>
      <c r="E9" s="729"/>
      <c r="F9" s="729"/>
      <c r="G9" s="729"/>
      <c r="H9" s="729"/>
      <c r="I9" s="19"/>
      <c r="J9" s="19"/>
      <c r="K9" s="19"/>
      <c r="L9" s="19"/>
      <c r="M9" s="19"/>
      <c r="N9" s="19"/>
      <c r="O9" s="19"/>
    </row>
    <row r="10" spans="1:15" ht="15" customHeight="1" x14ac:dyDescent="0.2">
      <c r="A10" s="19"/>
      <c r="B10" s="729" t="s">
        <v>37</v>
      </c>
      <c r="C10" s="729"/>
      <c r="D10" s="729"/>
      <c r="E10" s="729"/>
      <c r="F10" s="729"/>
      <c r="G10" s="729"/>
      <c r="H10" s="729"/>
      <c r="I10" s="19"/>
      <c r="J10" s="19"/>
      <c r="K10" s="19"/>
      <c r="L10" s="19"/>
      <c r="M10" s="19"/>
      <c r="N10" s="19"/>
      <c r="O10" s="19"/>
    </row>
    <row r="11" spans="1:15" ht="15" customHeight="1" x14ac:dyDescent="0.2">
      <c r="A11" s="19"/>
      <c r="B11" s="729" t="s">
        <v>49</v>
      </c>
      <c r="C11" s="729"/>
      <c r="D11" s="729"/>
      <c r="E11" s="729"/>
      <c r="F11" s="729"/>
      <c r="G11" s="729"/>
      <c r="H11" s="729"/>
      <c r="I11" s="19"/>
      <c r="J11" s="19"/>
      <c r="K11" s="19"/>
      <c r="L11" s="19"/>
      <c r="M11" s="19"/>
      <c r="N11" s="19"/>
      <c r="O11" s="19"/>
    </row>
    <row r="12" spans="1:15" ht="9.9499999999999993" customHeight="1" x14ac:dyDescent="0.2">
      <c r="A12" s="19"/>
      <c r="B12" s="19"/>
      <c r="C12" s="19"/>
      <c r="D12" s="19"/>
      <c r="E12" s="19"/>
      <c r="F12" s="19"/>
      <c r="G12" s="19"/>
      <c r="H12" s="19"/>
      <c r="I12" s="19"/>
      <c r="J12" s="19"/>
      <c r="K12" s="19"/>
      <c r="L12" s="19"/>
      <c r="M12" s="19"/>
      <c r="N12" s="19"/>
      <c r="O12" s="19"/>
    </row>
    <row r="13" spans="1:15" ht="9.9499999999999993" customHeight="1" x14ac:dyDescent="0.2">
      <c r="A13" s="19"/>
      <c r="B13" s="19"/>
      <c r="C13" s="19"/>
      <c r="D13" s="19"/>
      <c r="E13" s="19"/>
      <c r="F13" s="19"/>
      <c r="G13" s="19"/>
      <c r="H13" s="19"/>
      <c r="I13" s="19"/>
      <c r="J13" s="19"/>
      <c r="K13" s="19"/>
      <c r="L13" s="19"/>
      <c r="M13" s="19"/>
      <c r="N13" s="19"/>
      <c r="O13" s="19"/>
    </row>
    <row r="14" spans="1:15" ht="20.100000000000001" customHeight="1" thickBot="1" x14ac:dyDescent="0.3">
      <c r="A14" s="19"/>
      <c r="B14" s="727" t="s">
        <v>166</v>
      </c>
      <c r="C14" s="727"/>
      <c r="D14" s="727"/>
      <c r="E14" s="727"/>
      <c r="F14" s="727"/>
      <c r="G14" s="727"/>
      <c r="H14" s="727"/>
      <c r="I14" s="727"/>
      <c r="J14" s="727"/>
      <c r="K14" s="727"/>
      <c r="L14" s="727"/>
      <c r="M14" s="727"/>
      <c r="N14" s="727"/>
      <c r="O14" s="19"/>
    </row>
    <row r="15" spans="1:15" ht="9.9499999999999993" customHeight="1" x14ac:dyDescent="0.2">
      <c r="A15" s="19"/>
      <c r="B15" s="19"/>
      <c r="C15" s="19"/>
      <c r="D15" s="19"/>
      <c r="E15" s="19"/>
      <c r="F15" s="19"/>
      <c r="G15" s="19"/>
      <c r="H15" s="19"/>
      <c r="I15" s="19"/>
      <c r="J15" s="19"/>
      <c r="K15" s="19"/>
      <c r="L15" s="19"/>
      <c r="M15" s="19"/>
      <c r="N15" s="19"/>
      <c r="O15" s="19"/>
    </row>
    <row r="16" spans="1:15" ht="15.95" customHeight="1" x14ac:dyDescent="0.2">
      <c r="A16" s="19"/>
      <c r="B16" s="683" t="s">
        <v>283</v>
      </c>
      <c r="C16" s="683"/>
      <c r="D16" s="683"/>
      <c r="E16" s="683"/>
      <c r="F16" s="683"/>
      <c r="G16" s="683"/>
      <c r="H16" s="683"/>
      <c r="I16" s="683"/>
      <c r="J16" s="683"/>
      <c r="K16" s="683"/>
      <c r="L16" s="683"/>
      <c r="M16" s="683"/>
      <c r="N16" s="683"/>
      <c r="O16" s="19"/>
    </row>
    <row r="17" spans="1:28" ht="5.0999999999999996" customHeight="1" x14ac:dyDescent="0.2">
      <c r="A17" s="19"/>
      <c r="B17" s="19"/>
      <c r="C17" s="19"/>
      <c r="D17" s="19"/>
      <c r="E17" s="19"/>
      <c r="F17" s="19"/>
      <c r="G17" s="19"/>
      <c r="H17" s="19"/>
      <c r="I17" s="19"/>
      <c r="J17" s="19"/>
      <c r="K17" s="19"/>
      <c r="L17" s="19"/>
      <c r="M17" s="19"/>
      <c r="N17" s="19"/>
      <c r="O17" s="19"/>
    </row>
    <row r="18" spans="1:28" ht="15.95" customHeight="1" x14ac:dyDescent="0.2">
      <c r="A18" s="22"/>
      <c r="B18" s="728" t="s">
        <v>8</v>
      </c>
      <c r="C18" s="711" t="s">
        <v>9</v>
      </c>
      <c r="D18" s="711"/>
      <c r="E18" s="711"/>
      <c r="F18" s="711" t="s">
        <v>10</v>
      </c>
      <c r="G18" s="711"/>
      <c r="H18" s="711"/>
      <c r="I18" s="711" t="s">
        <v>11</v>
      </c>
      <c r="J18" s="711"/>
      <c r="K18" s="711"/>
      <c r="L18" s="711" t="s">
        <v>12</v>
      </c>
      <c r="M18" s="711"/>
      <c r="N18" s="711"/>
      <c r="O18" s="22"/>
    </row>
    <row r="19" spans="1:28" ht="15.95" customHeight="1" x14ac:dyDescent="0.2">
      <c r="A19" s="22"/>
      <c r="B19" s="728"/>
      <c r="C19" s="33" t="s">
        <v>13</v>
      </c>
      <c r="D19" s="34" t="s">
        <v>14</v>
      </c>
      <c r="E19" s="35" t="s">
        <v>15</v>
      </c>
      <c r="F19" s="33" t="s">
        <v>13</v>
      </c>
      <c r="G19" s="34" t="s">
        <v>14</v>
      </c>
      <c r="H19" s="35" t="s">
        <v>15</v>
      </c>
      <c r="I19" s="33" t="s">
        <v>13</v>
      </c>
      <c r="J19" s="34" t="s">
        <v>14</v>
      </c>
      <c r="K19" s="35" t="s">
        <v>15</v>
      </c>
      <c r="L19" s="33" t="s">
        <v>13</v>
      </c>
      <c r="M19" s="34" t="s">
        <v>14</v>
      </c>
      <c r="N19" s="35" t="s">
        <v>15</v>
      </c>
      <c r="O19" s="22"/>
    </row>
    <row r="20" spans="1:28" ht="18" customHeight="1" x14ac:dyDescent="0.2">
      <c r="A20" s="22"/>
      <c r="B20" s="144" t="s">
        <v>16</v>
      </c>
      <c r="C20" s="37">
        <f>AUX!B9</f>
        <v>9976649</v>
      </c>
      <c r="D20" s="38">
        <f>AUX!C9</f>
        <v>4750790</v>
      </c>
      <c r="E20" s="39">
        <f>AUX!D9</f>
        <v>5225859</v>
      </c>
      <c r="F20" s="37">
        <f>AUX!E9</f>
        <v>1464380</v>
      </c>
      <c r="G20" s="38">
        <f>AUX!F9</f>
        <v>749729</v>
      </c>
      <c r="H20" s="39">
        <f>AUX!G9</f>
        <v>714651</v>
      </c>
      <c r="I20" s="37">
        <f>AUX!H9</f>
        <v>6550263</v>
      </c>
      <c r="J20" s="38">
        <f>AUX!I9</f>
        <v>3186183</v>
      </c>
      <c r="K20" s="39">
        <f>AUX!J9</f>
        <v>3364080</v>
      </c>
      <c r="L20" s="37">
        <f>AUX!K9</f>
        <v>1962006</v>
      </c>
      <c r="M20" s="38">
        <f>AUX!L9</f>
        <v>814878</v>
      </c>
      <c r="N20" s="39">
        <f>AUX!M9</f>
        <v>1147128</v>
      </c>
      <c r="O20" s="22"/>
      <c r="Q20" s="23"/>
      <c r="R20" s="23"/>
      <c r="S20" s="23"/>
      <c r="T20" s="23"/>
      <c r="U20" s="23"/>
      <c r="V20" s="23"/>
      <c r="W20" s="23"/>
      <c r="X20" s="23"/>
      <c r="Y20" s="23"/>
      <c r="Z20" s="23"/>
      <c r="AA20" s="23"/>
      <c r="AB20" s="23"/>
    </row>
    <row r="21" spans="1:28" ht="18" customHeight="1" x14ac:dyDescent="0.2">
      <c r="A21" s="22"/>
      <c r="B21" s="145" t="str">
        <f>AUX!A2</f>
        <v>ARS Alentejo</v>
      </c>
      <c r="C21" s="40">
        <f>AUX!B10</f>
        <v>501747</v>
      </c>
      <c r="D21" s="41">
        <f>AUX!C10</f>
        <v>243365</v>
      </c>
      <c r="E21" s="42">
        <f>AUX!D10</f>
        <v>258382</v>
      </c>
      <c r="F21" s="40">
        <f>AUX!E10</f>
        <v>65134</v>
      </c>
      <c r="G21" s="41">
        <f>AUX!F10</f>
        <v>33450</v>
      </c>
      <c r="H21" s="42">
        <f>AUX!G10</f>
        <v>31684</v>
      </c>
      <c r="I21" s="40">
        <f>AUX!H10</f>
        <v>312330</v>
      </c>
      <c r="J21" s="41">
        <f>AUX!I10</f>
        <v>157616</v>
      </c>
      <c r="K21" s="42">
        <f>AUX!J10</f>
        <v>154714</v>
      </c>
      <c r="L21" s="40">
        <f>AUX!K10</f>
        <v>124283</v>
      </c>
      <c r="M21" s="41">
        <f>AUX!L10</f>
        <v>52299</v>
      </c>
      <c r="N21" s="42">
        <f>AUX!M10</f>
        <v>71984</v>
      </c>
      <c r="O21" s="22"/>
      <c r="Q21" s="23"/>
      <c r="R21" s="23"/>
      <c r="S21" s="23"/>
      <c r="T21" s="23"/>
      <c r="U21" s="23"/>
      <c r="V21" s="23"/>
      <c r="W21" s="23"/>
      <c r="X21" s="23"/>
      <c r="Y21" s="23"/>
      <c r="Z21" s="23"/>
      <c r="AA21" s="23"/>
      <c r="AB21" s="23"/>
    </row>
    <row r="22" spans="1:28" ht="15.95" customHeight="1" x14ac:dyDescent="0.2">
      <c r="A22" s="22"/>
      <c r="B22" s="594" t="str">
        <f>AUX!A3</f>
        <v>ULS Norte Alentejano</v>
      </c>
      <c r="C22" s="43">
        <f>AUX!B11</f>
        <v>115663</v>
      </c>
      <c r="D22" s="44">
        <f>AUX!C11</f>
        <v>55340</v>
      </c>
      <c r="E22" s="45">
        <f>AUX!D11</f>
        <v>60323</v>
      </c>
      <c r="F22" s="43">
        <f>AUX!E11</f>
        <v>14532</v>
      </c>
      <c r="G22" s="44">
        <f>AUX!F11</f>
        <v>7364</v>
      </c>
      <c r="H22" s="45">
        <f>AUX!G11</f>
        <v>7168</v>
      </c>
      <c r="I22" s="43">
        <f>AUX!H11</f>
        <v>70463</v>
      </c>
      <c r="J22" s="44">
        <f>AUX!I11</f>
        <v>35071</v>
      </c>
      <c r="K22" s="45">
        <f>AUX!J11</f>
        <v>35392</v>
      </c>
      <c r="L22" s="43">
        <f>AUX!K11</f>
        <v>30668</v>
      </c>
      <c r="M22" s="44">
        <f>AUX!L11</f>
        <v>12905</v>
      </c>
      <c r="N22" s="45">
        <f>AUX!M11</f>
        <v>17763</v>
      </c>
      <c r="O22" s="22"/>
      <c r="Q22" s="23"/>
      <c r="R22" s="23"/>
      <c r="S22" s="23"/>
      <c r="T22" s="23"/>
      <c r="U22" s="23"/>
      <c r="V22" s="23"/>
      <c r="W22" s="23"/>
      <c r="X22" s="23"/>
      <c r="Y22" s="23"/>
      <c r="Z22" s="23"/>
      <c r="AA22" s="23"/>
      <c r="AB22" s="23"/>
    </row>
    <row r="23" spans="1:28" ht="12.75" customHeight="1" x14ac:dyDescent="0.2">
      <c r="A23" s="19"/>
      <c r="B23" s="703" t="s">
        <v>51</v>
      </c>
      <c r="C23" s="703"/>
      <c r="D23" s="703"/>
      <c r="E23" s="703"/>
      <c r="F23" s="24"/>
      <c r="G23" s="24"/>
      <c r="H23" s="24"/>
      <c r="I23" s="24"/>
      <c r="J23" s="24"/>
      <c r="K23" s="688" t="s">
        <v>690</v>
      </c>
      <c r="L23" s="688"/>
      <c r="M23" s="688"/>
      <c r="N23" s="688"/>
      <c r="O23" s="19"/>
    </row>
    <row r="24" spans="1:28" ht="20.100000000000001" customHeight="1" x14ac:dyDescent="0.2">
      <c r="A24" s="19"/>
      <c r="B24" s="19"/>
      <c r="C24" s="19"/>
      <c r="D24" s="19"/>
      <c r="E24" s="19"/>
      <c r="F24" s="19"/>
      <c r="G24" s="19"/>
      <c r="H24" s="19"/>
      <c r="I24" s="19"/>
      <c r="J24" s="19"/>
      <c r="K24" s="19"/>
      <c r="L24" s="19"/>
      <c r="M24" s="19"/>
      <c r="N24" s="19"/>
      <c r="O24" s="19"/>
    </row>
    <row r="25" spans="1:28" ht="15.95" customHeight="1" x14ac:dyDescent="0.2">
      <c r="A25" s="19"/>
      <c r="B25" s="683" t="s">
        <v>167</v>
      </c>
      <c r="C25" s="683"/>
      <c r="D25" s="683"/>
      <c r="E25" s="683"/>
      <c r="F25" s="683"/>
      <c r="G25" s="683"/>
      <c r="H25" s="683"/>
      <c r="I25" s="683"/>
      <c r="J25" s="683"/>
      <c r="K25" s="683"/>
      <c r="L25" s="683"/>
      <c r="M25" s="683"/>
      <c r="N25" s="683"/>
      <c r="O25" s="19"/>
    </row>
    <row r="26" spans="1:28" ht="5.0999999999999996" customHeight="1" x14ac:dyDescent="0.2">
      <c r="A26" s="19"/>
      <c r="B26" s="19"/>
      <c r="C26" s="19"/>
      <c r="D26" s="19"/>
      <c r="E26" s="19"/>
      <c r="F26" s="19"/>
      <c r="G26" s="19"/>
      <c r="H26" s="19"/>
      <c r="I26" s="19"/>
      <c r="J26" s="19"/>
      <c r="K26" s="19"/>
      <c r="L26" s="19"/>
      <c r="M26" s="19"/>
      <c r="N26" s="19"/>
      <c r="O26" s="19"/>
    </row>
    <row r="27" spans="1:28" ht="15.95" customHeight="1" x14ac:dyDescent="0.2">
      <c r="A27" s="22"/>
      <c r="B27" s="712" t="s">
        <v>8</v>
      </c>
      <c r="C27" s="714" t="s">
        <v>166</v>
      </c>
      <c r="D27" s="715"/>
      <c r="E27" s="715"/>
      <c r="F27" s="715"/>
      <c r="G27" s="715"/>
      <c r="H27" s="716"/>
      <c r="I27" s="720" t="s">
        <v>168</v>
      </c>
      <c r="J27" s="721"/>
      <c r="K27" s="721"/>
      <c r="L27" s="721"/>
      <c r="M27" s="721"/>
      <c r="N27" s="722"/>
      <c r="O27" s="22"/>
    </row>
    <row r="28" spans="1:28" ht="15.95" customHeight="1" x14ac:dyDescent="0.2">
      <c r="A28" s="22"/>
      <c r="B28" s="712"/>
      <c r="C28" s="717"/>
      <c r="D28" s="718"/>
      <c r="E28" s="718"/>
      <c r="F28" s="718"/>
      <c r="G28" s="718"/>
      <c r="H28" s="719"/>
      <c r="I28" s="711" t="s">
        <v>169</v>
      </c>
      <c r="J28" s="711"/>
      <c r="K28" s="711"/>
      <c r="L28" s="711" t="s">
        <v>170</v>
      </c>
      <c r="M28" s="711"/>
      <c r="N28" s="711"/>
      <c r="O28" s="22"/>
    </row>
    <row r="29" spans="1:28" ht="15.95" customHeight="1" x14ac:dyDescent="0.2">
      <c r="A29" s="22"/>
      <c r="B29" s="713"/>
      <c r="C29" s="724">
        <v>1991</v>
      </c>
      <c r="D29" s="724"/>
      <c r="E29" s="724">
        <v>2001</v>
      </c>
      <c r="F29" s="724"/>
      <c r="G29" s="724">
        <v>2011</v>
      </c>
      <c r="H29" s="724"/>
      <c r="I29" s="723" t="s">
        <v>171</v>
      </c>
      <c r="J29" s="723"/>
      <c r="K29" s="82" t="s">
        <v>114</v>
      </c>
      <c r="L29" s="723" t="s">
        <v>171</v>
      </c>
      <c r="M29" s="723"/>
      <c r="N29" s="82" t="s">
        <v>114</v>
      </c>
      <c r="O29" s="22"/>
    </row>
    <row r="30" spans="1:28" ht="18" customHeight="1" x14ac:dyDescent="0.2">
      <c r="A30" s="22"/>
      <c r="B30" s="144" t="s">
        <v>16</v>
      </c>
      <c r="C30" s="702">
        <f>AUX!B15</f>
        <v>9375926</v>
      </c>
      <c r="D30" s="702"/>
      <c r="E30" s="702">
        <f>AUX!C15</f>
        <v>9869343</v>
      </c>
      <c r="F30" s="702"/>
      <c r="G30" s="702">
        <f>AUX!D15</f>
        <v>10047621</v>
      </c>
      <c r="H30" s="702"/>
      <c r="I30" s="693">
        <f>E30-C30</f>
        <v>493417</v>
      </c>
      <c r="J30" s="694"/>
      <c r="K30" s="83">
        <f>I30/C30*100</f>
        <v>5.2625948626301016</v>
      </c>
      <c r="L30" s="693">
        <f>G30-E30</f>
        <v>178278</v>
      </c>
      <c r="M30" s="694"/>
      <c r="N30" s="83">
        <f>L30/E30*100</f>
        <v>1.8063816406016084</v>
      </c>
      <c r="O30" s="22"/>
      <c r="Q30" s="23"/>
      <c r="R30" s="23"/>
      <c r="S30" s="23"/>
      <c r="T30" s="23"/>
      <c r="U30" s="23"/>
      <c r="V30" s="23"/>
      <c r="W30" s="23"/>
      <c r="X30" s="23"/>
      <c r="Y30" s="23"/>
      <c r="Z30" s="23"/>
      <c r="AA30" s="23"/>
      <c r="AB30" s="23"/>
    </row>
    <row r="31" spans="1:28" ht="18" customHeight="1" x14ac:dyDescent="0.2">
      <c r="A31" s="22"/>
      <c r="B31" s="145" t="str">
        <f>AUX!A2</f>
        <v>ARS Alentejo</v>
      </c>
      <c r="C31" s="704">
        <f>AUX!B16</f>
        <v>549362</v>
      </c>
      <c r="D31" s="705"/>
      <c r="E31" s="704">
        <f>AUX!C16</f>
        <v>535753</v>
      </c>
      <c r="F31" s="705"/>
      <c r="G31" s="704">
        <f>AUX!D16</f>
        <v>509849</v>
      </c>
      <c r="H31" s="705"/>
      <c r="I31" s="695">
        <f>E31-C31</f>
        <v>-13609</v>
      </c>
      <c r="J31" s="696"/>
      <c r="K31" s="84">
        <f>I31/C31*100</f>
        <v>-2.4772372315522371</v>
      </c>
      <c r="L31" s="695">
        <f>G31-E31</f>
        <v>-25904</v>
      </c>
      <c r="M31" s="696"/>
      <c r="N31" s="84">
        <f>L31/E31*100</f>
        <v>-4.8350639193807599</v>
      </c>
      <c r="O31" s="22"/>
      <c r="Q31" s="23"/>
      <c r="R31" s="23"/>
      <c r="S31" s="23"/>
      <c r="T31" s="23"/>
      <c r="U31" s="23"/>
      <c r="V31" s="23"/>
      <c r="W31" s="23"/>
      <c r="X31" s="23"/>
      <c r="Y31" s="23"/>
      <c r="Z31" s="23"/>
      <c r="AA31" s="23"/>
      <c r="AB31" s="23"/>
    </row>
    <row r="32" spans="1:28" ht="15.95" customHeight="1" x14ac:dyDescent="0.2">
      <c r="A32" s="22"/>
      <c r="B32" s="594" t="str">
        <f>AUX!A3</f>
        <v>ULS Norte Alentejano</v>
      </c>
      <c r="C32" s="706">
        <f>AUX!B17</f>
        <v>134169</v>
      </c>
      <c r="D32" s="707"/>
      <c r="E32" s="706">
        <f>AUX!C17</f>
        <v>127018</v>
      </c>
      <c r="F32" s="707"/>
      <c r="G32" s="706">
        <f>AUX!D17</f>
        <v>118506</v>
      </c>
      <c r="H32" s="707"/>
      <c r="I32" s="697">
        <f>E32-C32</f>
        <v>-7151</v>
      </c>
      <c r="J32" s="698"/>
      <c r="K32" s="85">
        <f>I32/C32*100</f>
        <v>-5.3298451952388408</v>
      </c>
      <c r="L32" s="697">
        <f>G32-E32</f>
        <v>-8512</v>
      </c>
      <c r="M32" s="698"/>
      <c r="N32" s="85">
        <f>L32/E32*100</f>
        <v>-6.7014123982427689</v>
      </c>
      <c r="O32" s="22"/>
      <c r="Q32" s="23"/>
      <c r="R32" s="23"/>
      <c r="S32" s="23"/>
      <c r="T32" s="23"/>
      <c r="U32" s="23"/>
      <c r="V32" s="23"/>
      <c r="W32" s="23"/>
      <c r="X32" s="23"/>
      <c r="Y32" s="23"/>
      <c r="Z32" s="23"/>
      <c r="AA32" s="23"/>
      <c r="AB32" s="23"/>
    </row>
    <row r="33" spans="1:15" ht="12.75" customHeight="1" x14ac:dyDescent="0.2">
      <c r="A33" s="19"/>
      <c r="B33" s="703"/>
      <c r="C33" s="703"/>
      <c r="D33" s="703"/>
      <c r="E33" s="703"/>
      <c r="F33" s="24"/>
      <c r="G33" s="24"/>
      <c r="H33" s="24"/>
      <c r="I33" s="24"/>
      <c r="J33" s="24"/>
      <c r="K33" s="688" t="s">
        <v>690</v>
      </c>
      <c r="L33" s="688"/>
      <c r="M33" s="688"/>
      <c r="N33" s="688"/>
      <c r="O33" s="19"/>
    </row>
    <row r="34" spans="1:15" ht="9.9499999999999993" customHeight="1" x14ac:dyDescent="0.2">
      <c r="A34" s="19"/>
      <c r="B34" s="19"/>
      <c r="C34" s="19"/>
      <c r="D34" s="19"/>
      <c r="E34" s="19"/>
      <c r="F34" s="19"/>
      <c r="G34" s="19"/>
      <c r="H34" s="19"/>
      <c r="I34" s="19"/>
      <c r="J34" s="19"/>
      <c r="K34" s="19"/>
      <c r="L34" s="19"/>
      <c r="M34" s="19"/>
      <c r="N34" s="19"/>
      <c r="O34" s="19"/>
    </row>
    <row r="35" spans="1:15" x14ac:dyDescent="0.2">
      <c r="A35" s="19"/>
      <c r="B35" s="120" t="s">
        <v>28</v>
      </c>
      <c r="C35" s="19"/>
      <c r="D35" s="19"/>
      <c r="E35" s="19"/>
      <c r="F35" s="19"/>
      <c r="G35" s="19"/>
      <c r="H35" s="19"/>
      <c r="I35" s="19"/>
      <c r="J35" s="19"/>
      <c r="K35" s="19"/>
      <c r="L35" s="19"/>
      <c r="M35" s="19"/>
      <c r="N35" s="19"/>
      <c r="O35" s="19"/>
    </row>
    <row r="36" spans="1:15" ht="20.100000000000001" customHeight="1" x14ac:dyDescent="0.2">
      <c r="A36" s="19"/>
      <c r="B36" s="19"/>
      <c r="C36" s="19"/>
      <c r="D36" s="19"/>
      <c r="E36" s="19"/>
      <c r="F36" s="19"/>
      <c r="G36" s="19"/>
      <c r="H36" s="19"/>
      <c r="I36" s="19"/>
      <c r="J36" s="19"/>
      <c r="K36" s="19"/>
      <c r="L36" s="19"/>
      <c r="M36" s="19"/>
      <c r="N36" s="19"/>
      <c r="O36" s="19"/>
    </row>
    <row r="37" spans="1:15" ht="20.100000000000001" customHeight="1" thickBot="1" x14ac:dyDescent="0.3">
      <c r="A37" s="19"/>
      <c r="B37" s="687" t="s">
        <v>36</v>
      </c>
      <c r="C37" s="687"/>
      <c r="D37" s="687"/>
      <c r="E37" s="687"/>
      <c r="F37" s="687"/>
      <c r="G37" s="687"/>
      <c r="H37" s="687"/>
      <c r="I37" s="687"/>
      <c r="J37" s="687"/>
      <c r="K37" s="687"/>
      <c r="L37" s="687"/>
      <c r="M37" s="687"/>
      <c r="N37" s="687"/>
      <c r="O37" s="19"/>
    </row>
    <row r="38" spans="1:15" ht="9.9499999999999993" customHeight="1" x14ac:dyDescent="0.2">
      <c r="A38" s="19"/>
      <c r="B38" s="19"/>
      <c r="C38" s="19"/>
      <c r="D38" s="19"/>
      <c r="E38" s="19"/>
      <c r="F38" s="19"/>
      <c r="G38" s="19"/>
      <c r="H38" s="19"/>
      <c r="I38" s="19"/>
      <c r="J38" s="19"/>
      <c r="K38" s="19"/>
      <c r="L38" s="19"/>
      <c r="M38" s="19"/>
      <c r="N38" s="19"/>
      <c r="O38" s="19"/>
    </row>
    <row r="39" spans="1:15" ht="24.95" customHeight="1" x14ac:dyDescent="0.2">
      <c r="A39" s="19"/>
      <c r="B39" s="682" t="str">
        <f>"PIRÂMIDES ETÁRIAS " &amp; AUX!F3 &amp; ", 1991 e 2012"</f>
        <v>PIRÂMIDES ETÁRIAS DA ULS NORTE ALENTEJANO, 1991 e 2012</v>
      </c>
      <c r="C39" s="682"/>
      <c r="D39" s="682"/>
      <c r="E39" s="682"/>
      <c r="F39" s="682"/>
      <c r="G39" s="63"/>
      <c r="H39" s="682" t="str">
        <f>"PIRÂMIDES ETÁRIAS " &amp; AUX!I2 &amp; " E " &amp; AUX!F3 &amp; " (ESTIMATIVAS 2012)"</f>
        <v>PIRÂMIDES ETÁRIAS DA ARS ALENTEJO E DA ULS NORTE ALENTEJANO (ESTIMATIVAS 2012)</v>
      </c>
      <c r="I39" s="682"/>
      <c r="J39" s="682"/>
      <c r="K39" s="682"/>
      <c r="L39" s="682"/>
      <c r="M39" s="682"/>
      <c r="N39" s="682"/>
      <c r="O39" s="19"/>
    </row>
    <row r="40" spans="1:15" ht="15.95" customHeight="1" x14ac:dyDescent="0.2">
      <c r="A40" s="19"/>
      <c r="B40" s="699"/>
      <c r="C40" s="699"/>
      <c r="D40" s="699"/>
      <c r="E40" s="699"/>
      <c r="F40" s="699"/>
      <c r="G40" s="26"/>
      <c r="H40" s="699"/>
      <c r="I40" s="699"/>
      <c r="J40" s="699"/>
      <c r="K40" s="699"/>
      <c r="L40" s="699"/>
      <c r="M40" s="699"/>
      <c r="N40" s="699"/>
      <c r="O40" s="19"/>
    </row>
    <row r="41" spans="1:15" ht="15.95" customHeight="1" x14ac:dyDescent="0.2">
      <c r="A41" s="19"/>
      <c r="B41" s="27"/>
      <c r="C41" s="27"/>
      <c r="D41" s="27"/>
      <c r="E41" s="27"/>
      <c r="F41" s="28"/>
      <c r="G41" s="28"/>
      <c r="H41" s="28"/>
      <c r="I41" s="28"/>
      <c r="J41" s="28"/>
      <c r="K41" s="28"/>
      <c r="L41" s="28"/>
      <c r="M41" s="28"/>
      <c r="N41" s="28"/>
      <c r="O41" s="19"/>
    </row>
    <row r="42" spans="1:15" ht="15.95" customHeight="1" x14ac:dyDescent="0.2">
      <c r="A42" s="19"/>
      <c r="B42" s="27"/>
      <c r="C42" s="27"/>
      <c r="D42" s="27"/>
      <c r="E42" s="27"/>
      <c r="F42" s="28"/>
      <c r="G42" s="28"/>
      <c r="H42" s="28"/>
      <c r="I42" s="28"/>
      <c r="J42" s="28"/>
      <c r="K42" s="28"/>
      <c r="L42" s="28"/>
      <c r="M42" s="28"/>
      <c r="N42" s="28"/>
      <c r="O42" s="19"/>
    </row>
    <row r="43" spans="1:15" ht="15.95" customHeight="1" x14ac:dyDescent="0.2">
      <c r="A43" s="19"/>
      <c r="B43" s="27"/>
      <c r="C43" s="27"/>
      <c r="D43" s="27"/>
      <c r="E43" s="27"/>
      <c r="F43" s="28"/>
      <c r="G43" s="28"/>
      <c r="H43" s="28"/>
      <c r="I43" s="28"/>
      <c r="J43" s="28"/>
      <c r="K43" s="28"/>
      <c r="L43" s="28"/>
      <c r="M43" s="28"/>
      <c r="N43" s="28"/>
      <c r="O43" s="19"/>
    </row>
    <row r="44" spans="1:15" ht="15.95" customHeight="1" x14ac:dyDescent="0.2">
      <c r="A44" s="19"/>
      <c r="B44" s="27"/>
      <c r="C44" s="27"/>
      <c r="D44" s="27"/>
      <c r="E44" s="27"/>
      <c r="F44" s="28"/>
      <c r="G44" s="28"/>
      <c r="H44" s="28"/>
      <c r="I44" s="28"/>
      <c r="J44" s="28"/>
      <c r="K44" s="28"/>
      <c r="L44" s="28"/>
      <c r="M44" s="28"/>
      <c r="N44" s="28"/>
      <c r="O44" s="19"/>
    </row>
    <row r="45" spans="1:15" ht="15.95" customHeight="1" x14ac:dyDescent="0.2">
      <c r="A45" s="19"/>
      <c r="B45" s="27"/>
      <c r="C45" s="27"/>
      <c r="D45" s="27"/>
      <c r="E45" s="27"/>
      <c r="F45" s="28"/>
      <c r="G45" s="28"/>
      <c r="H45" s="28"/>
      <c r="I45" s="28"/>
      <c r="J45" s="28"/>
      <c r="K45" s="28"/>
      <c r="L45" s="28"/>
      <c r="M45" s="28"/>
      <c r="N45" s="28"/>
      <c r="O45" s="19"/>
    </row>
    <row r="46" spans="1:15" ht="15.95" customHeight="1" x14ac:dyDescent="0.2">
      <c r="A46" s="19"/>
      <c r="B46" s="27"/>
      <c r="C46" s="27"/>
      <c r="D46" s="27"/>
      <c r="E46" s="27"/>
      <c r="F46" s="28"/>
      <c r="G46" s="28"/>
      <c r="H46" s="28"/>
      <c r="I46" s="28"/>
      <c r="J46" s="28"/>
      <c r="K46" s="28"/>
      <c r="L46" s="28"/>
      <c r="M46" s="28"/>
      <c r="N46" s="28"/>
      <c r="O46" s="19"/>
    </row>
    <row r="47" spans="1:15" ht="15.95" customHeight="1" x14ac:dyDescent="0.2">
      <c r="A47" s="19"/>
      <c r="B47" s="27"/>
      <c r="C47" s="27"/>
      <c r="D47" s="27"/>
      <c r="E47" s="27"/>
      <c r="F47" s="28"/>
      <c r="G47" s="28"/>
      <c r="H47" s="28"/>
      <c r="I47" s="28"/>
      <c r="J47" s="28"/>
      <c r="K47" s="28"/>
      <c r="L47" s="28"/>
      <c r="M47" s="28"/>
      <c r="N47" s="28"/>
      <c r="O47" s="19"/>
    </row>
    <row r="48" spans="1:15" ht="15.95" customHeight="1" x14ac:dyDescent="0.2">
      <c r="A48" s="19"/>
      <c r="B48" s="27"/>
      <c r="C48" s="27"/>
      <c r="D48" s="27"/>
      <c r="E48" s="27"/>
      <c r="F48" s="28"/>
      <c r="G48" s="28"/>
      <c r="H48" s="28"/>
      <c r="I48" s="28"/>
      <c r="J48" s="28"/>
      <c r="K48" s="28"/>
      <c r="L48" s="28"/>
      <c r="M48" s="28"/>
      <c r="N48" s="28"/>
      <c r="O48" s="19"/>
    </row>
    <row r="49" spans="1:15" ht="15.95" customHeight="1" x14ac:dyDescent="0.2">
      <c r="A49" s="19"/>
      <c r="B49" s="27"/>
      <c r="C49" s="27"/>
      <c r="D49" s="27"/>
      <c r="E49" s="27"/>
      <c r="F49" s="28"/>
      <c r="G49" s="28"/>
      <c r="H49" s="28"/>
      <c r="I49" s="28"/>
      <c r="J49" s="28"/>
      <c r="K49" s="28"/>
      <c r="L49" s="28"/>
      <c r="M49" s="28"/>
      <c r="N49" s="28"/>
      <c r="O49" s="19"/>
    </row>
    <row r="50" spans="1:15" ht="15.95" customHeight="1" x14ac:dyDescent="0.2">
      <c r="A50" s="19"/>
      <c r="B50" s="27"/>
      <c r="C50" s="27"/>
      <c r="D50" s="27"/>
      <c r="E50" s="27"/>
      <c r="F50" s="28"/>
      <c r="G50" s="28"/>
      <c r="H50" s="28"/>
      <c r="I50" s="28"/>
      <c r="J50" s="28"/>
      <c r="K50" s="28"/>
      <c r="L50" s="28"/>
      <c r="M50" s="28"/>
      <c r="N50" s="28"/>
      <c r="O50" s="19"/>
    </row>
    <row r="51" spans="1:15" ht="15.95" customHeight="1" x14ac:dyDescent="0.2">
      <c r="A51" s="19"/>
      <c r="B51" s="27"/>
      <c r="C51" s="27"/>
      <c r="D51" s="27"/>
      <c r="E51" s="27"/>
      <c r="F51" s="28"/>
      <c r="G51" s="28"/>
      <c r="H51" s="28"/>
      <c r="I51" s="28"/>
      <c r="J51" s="28"/>
      <c r="K51" s="28"/>
      <c r="L51" s="28"/>
      <c r="M51" s="28"/>
      <c r="N51" s="28"/>
      <c r="O51" s="19"/>
    </row>
    <row r="52" spans="1:15" ht="15.95" customHeight="1" x14ac:dyDescent="0.2">
      <c r="A52" s="19"/>
      <c r="B52" s="27"/>
      <c r="C52" s="27"/>
      <c r="D52" s="27"/>
      <c r="E52" s="27"/>
      <c r="F52" s="28"/>
      <c r="G52" s="28"/>
      <c r="H52" s="28"/>
      <c r="I52" s="28"/>
      <c r="J52" s="28"/>
      <c r="K52" s="28"/>
      <c r="L52" s="28"/>
      <c r="M52" s="28"/>
      <c r="N52" s="28"/>
      <c r="O52" s="19"/>
    </row>
    <row r="53" spans="1:15" ht="15.95" customHeight="1" x14ac:dyDescent="0.2">
      <c r="A53" s="19"/>
      <c r="B53" s="27"/>
      <c r="C53" s="27"/>
      <c r="D53" s="27"/>
      <c r="E53" s="27"/>
      <c r="F53" s="28"/>
      <c r="G53" s="28"/>
      <c r="H53" s="28"/>
      <c r="I53" s="28"/>
      <c r="J53" s="28"/>
      <c r="K53" s="28"/>
      <c r="L53" s="28"/>
      <c r="M53" s="28"/>
      <c r="N53" s="28"/>
      <c r="O53" s="19"/>
    </row>
    <row r="54" spans="1:15" ht="15.95" customHeight="1" x14ac:dyDescent="0.2">
      <c r="A54" s="19"/>
      <c r="B54" s="27"/>
      <c r="C54" s="27"/>
      <c r="D54" s="27"/>
      <c r="E54" s="27"/>
      <c r="F54" s="28"/>
      <c r="G54" s="28"/>
      <c r="H54" s="28"/>
      <c r="I54" s="28"/>
      <c r="J54" s="28"/>
      <c r="K54" s="28"/>
      <c r="L54" s="28"/>
      <c r="M54" s="28"/>
      <c r="N54" s="28"/>
      <c r="O54" s="19"/>
    </row>
    <row r="55" spans="1:15" ht="15.95" customHeight="1" x14ac:dyDescent="0.2">
      <c r="A55" s="19"/>
      <c r="B55" s="27"/>
      <c r="C55" s="27"/>
      <c r="D55" s="27"/>
      <c r="E55" s="27"/>
      <c r="F55" s="28"/>
      <c r="G55" s="28"/>
      <c r="H55" s="28"/>
      <c r="I55" s="28"/>
      <c r="J55" s="28"/>
      <c r="K55" s="28"/>
      <c r="L55" s="28"/>
      <c r="M55" s="28"/>
      <c r="N55" s="28"/>
      <c r="O55" s="19"/>
    </row>
    <row r="56" spans="1:15" ht="15.95" customHeight="1" x14ac:dyDescent="0.2">
      <c r="A56" s="19"/>
      <c r="B56" s="27"/>
      <c r="C56" s="27"/>
      <c r="D56" s="27"/>
      <c r="E56" s="27"/>
      <c r="F56" s="28"/>
      <c r="G56" s="28"/>
      <c r="H56" s="28"/>
      <c r="I56" s="28"/>
      <c r="J56" s="28"/>
      <c r="K56" s="28"/>
      <c r="L56" s="28"/>
      <c r="M56" s="28"/>
      <c r="N56" s="28"/>
      <c r="O56" s="19"/>
    </row>
    <row r="57" spans="1:15" ht="15" customHeight="1" x14ac:dyDescent="0.2">
      <c r="A57" s="19"/>
      <c r="B57" s="27"/>
      <c r="C57" s="27"/>
      <c r="D57" s="27"/>
      <c r="E57" s="27"/>
      <c r="F57" s="28"/>
      <c r="G57" s="28"/>
      <c r="H57" s="28"/>
      <c r="I57" s="28"/>
      <c r="J57" s="28"/>
      <c r="K57" s="28"/>
      <c r="L57" s="28"/>
      <c r="M57" s="28"/>
      <c r="N57" s="28"/>
      <c r="O57" s="19"/>
    </row>
    <row r="58" spans="1:15" ht="15" customHeight="1" x14ac:dyDescent="0.2">
      <c r="A58" s="19"/>
      <c r="B58" s="27"/>
      <c r="C58" s="27"/>
      <c r="D58" s="27"/>
      <c r="E58" s="27"/>
      <c r="F58" s="28"/>
      <c r="G58" s="28"/>
      <c r="H58" s="28"/>
      <c r="I58" s="28"/>
      <c r="J58" s="28"/>
      <c r="K58" s="28"/>
      <c r="L58" s="28"/>
      <c r="M58" s="28"/>
      <c r="N58" s="28"/>
      <c r="O58" s="19"/>
    </row>
    <row r="59" spans="1:15" ht="9.9499999999999993" customHeight="1" x14ac:dyDescent="0.2">
      <c r="A59" s="19"/>
      <c r="B59" s="27"/>
      <c r="C59" s="27"/>
      <c r="D59" s="27"/>
      <c r="E59" s="27"/>
      <c r="F59" s="28"/>
      <c r="G59" s="28"/>
      <c r="H59" s="28"/>
      <c r="I59" s="28"/>
      <c r="J59" s="28"/>
      <c r="K59" s="28"/>
      <c r="L59" s="28"/>
      <c r="M59" s="28"/>
      <c r="N59" s="28"/>
      <c r="O59" s="19"/>
    </row>
    <row r="60" spans="1:15" ht="15" customHeight="1" x14ac:dyDescent="0.2">
      <c r="A60" s="19"/>
      <c r="B60" s="27"/>
      <c r="C60" s="689" t="s">
        <v>690</v>
      </c>
      <c r="D60" s="689"/>
      <c r="E60" s="689"/>
      <c r="F60" s="689"/>
      <c r="G60" s="28"/>
      <c r="H60" s="28"/>
      <c r="I60" s="28"/>
      <c r="J60" s="28"/>
      <c r="K60" s="689" t="s">
        <v>690</v>
      </c>
      <c r="L60" s="689"/>
      <c r="M60" s="689"/>
      <c r="N60" s="689"/>
      <c r="O60" s="19"/>
    </row>
    <row r="61" spans="1:15" ht="12.75" customHeight="1" x14ac:dyDescent="0.2">
      <c r="A61" s="19"/>
      <c r="B61" s="120" t="s">
        <v>28</v>
      </c>
      <c r="C61" s="24"/>
      <c r="D61" s="24"/>
      <c r="E61" s="25"/>
      <c r="F61" s="24"/>
      <c r="G61" s="24"/>
      <c r="H61" s="24"/>
      <c r="I61" s="24"/>
      <c r="J61" s="24"/>
      <c r="K61" s="24"/>
      <c r="L61" s="24"/>
      <c r="M61" s="24"/>
      <c r="O61" s="19"/>
    </row>
    <row r="62" spans="1:15" ht="20.100000000000001" customHeight="1" x14ac:dyDescent="0.2">
      <c r="A62" s="19"/>
      <c r="B62" s="27"/>
      <c r="C62" s="27"/>
      <c r="D62" s="27"/>
      <c r="E62" s="27"/>
      <c r="F62" s="28"/>
      <c r="G62" s="28"/>
      <c r="H62" s="28"/>
      <c r="I62" s="28"/>
      <c r="J62" s="28"/>
      <c r="K62" s="28"/>
      <c r="L62" s="28"/>
      <c r="M62" s="28"/>
      <c r="N62" s="28"/>
      <c r="O62" s="19"/>
    </row>
    <row r="63" spans="1:15" ht="20.100000000000001" customHeight="1" thickBot="1" x14ac:dyDescent="0.3">
      <c r="A63" s="19"/>
      <c r="B63" s="701" t="s">
        <v>18</v>
      </c>
      <c r="C63" s="701"/>
      <c r="D63" s="701"/>
      <c r="E63" s="701"/>
      <c r="F63" s="701"/>
      <c r="G63" s="701"/>
      <c r="H63" s="701"/>
      <c r="I63" s="701"/>
      <c r="J63" s="701"/>
      <c r="K63" s="701"/>
      <c r="L63" s="701"/>
      <c r="M63" s="701"/>
      <c r="N63" s="701"/>
      <c r="O63" s="19"/>
    </row>
    <row r="64" spans="1:15" ht="9.9499999999999993" customHeight="1" x14ac:dyDescent="0.2">
      <c r="A64" s="19"/>
      <c r="B64" s="19"/>
      <c r="C64" s="19"/>
      <c r="D64" s="19"/>
      <c r="E64" s="19"/>
      <c r="F64" s="19"/>
      <c r="G64" s="19"/>
      <c r="H64" s="19"/>
      <c r="I64" s="19"/>
      <c r="J64" s="19"/>
      <c r="K64" s="19"/>
      <c r="L64" s="19"/>
      <c r="M64" s="19"/>
      <c r="N64" s="19"/>
      <c r="O64" s="19"/>
    </row>
    <row r="65" spans="1:28" ht="15.95" customHeight="1" x14ac:dyDescent="0.2">
      <c r="A65" s="19"/>
      <c r="B65" s="683" t="s">
        <v>288</v>
      </c>
      <c r="C65" s="683"/>
      <c r="D65" s="683"/>
      <c r="E65" s="683"/>
      <c r="F65" s="683"/>
      <c r="H65" s="683" t="s">
        <v>284</v>
      </c>
      <c r="I65" s="683"/>
      <c r="J65" s="683"/>
      <c r="K65" s="683"/>
      <c r="L65" s="683"/>
      <c r="M65" s="683"/>
      <c r="N65" s="683"/>
      <c r="O65" s="19"/>
    </row>
    <row r="66" spans="1:28" ht="5.0999999999999996" customHeight="1" x14ac:dyDescent="0.2">
      <c r="A66" s="19"/>
      <c r="B66" s="19"/>
      <c r="C66" s="19"/>
      <c r="D66" s="19"/>
      <c r="E66" s="19"/>
      <c r="F66" s="19"/>
      <c r="G66" s="19"/>
      <c r="H66" s="19"/>
      <c r="I66" s="19"/>
      <c r="J66" s="19"/>
      <c r="K66" s="19"/>
      <c r="L66" s="19"/>
      <c r="M66" s="19"/>
      <c r="N66" s="19"/>
      <c r="O66" s="19"/>
    </row>
    <row r="67" spans="1:28" ht="18" customHeight="1" x14ac:dyDescent="0.2">
      <c r="A67" s="22"/>
      <c r="B67" s="81" t="s">
        <v>8</v>
      </c>
      <c r="C67" s="65">
        <v>1991</v>
      </c>
      <c r="D67" s="67">
        <v>2001</v>
      </c>
      <c r="E67" s="68">
        <v>2011</v>
      </c>
      <c r="F67" s="66">
        <v>2012</v>
      </c>
      <c r="G67" s="64"/>
      <c r="H67" s="64"/>
      <c r="I67" s="700"/>
      <c r="J67" s="700"/>
      <c r="K67" s="700"/>
      <c r="L67" s="700"/>
      <c r="M67" s="700"/>
      <c r="N67" s="700"/>
      <c r="O67" s="22"/>
    </row>
    <row r="68" spans="1:28" ht="17.100000000000001" customHeight="1" x14ac:dyDescent="0.2">
      <c r="A68" s="22"/>
      <c r="B68" s="708" t="s">
        <v>151</v>
      </c>
      <c r="C68" s="709"/>
      <c r="D68" s="709"/>
      <c r="E68" s="709"/>
      <c r="F68" s="710"/>
      <c r="G68" s="29"/>
      <c r="H68" s="29"/>
      <c r="I68" s="29"/>
      <c r="J68" s="29"/>
      <c r="K68" s="29"/>
      <c r="L68" s="29"/>
      <c r="M68" s="29"/>
      <c r="N68" s="29"/>
      <c r="O68" s="22"/>
      <c r="Q68" s="23"/>
      <c r="R68" s="23"/>
      <c r="S68" s="23"/>
      <c r="T68" s="23"/>
      <c r="U68" s="23"/>
      <c r="V68" s="23"/>
      <c r="W68" s="23"/>
      <c r="X68" s="23"/>
      <c r="Y68" s="23"/>
      <c r="Z68" s="23"/>
      <c r="AA68" s="23"/>
      <c r="AB68" s="23"/>
    </row>
    <row r="69" spans="1:28" ht="14.1" customHeight="1" x14ac:dyDescent="0.2">
      <c r="A69" s="22"/>
      <c r="B69" s="61" t="s">
        <v>16</v>
      </c>
      <c r="C69" s="74">
        <f>AUX!B45</f>
        <v>73.597977157125527</v>
      </c>
      <c r="D69" s="75">
        <f>AUX!L45</f>
        <v>104.84773387015626</v>
      </c>
      <c r="E69" s="75">
        <f>AUX!V45</f>
        <v>130.48516699754603</v>
      </c>
      <c r="F69" s="80">
        <f>AUX!W45</f>
        <v>133.98202652317022</v>
      </c>
      <c r="G69" s="29"/>
      <c r="H69" s="29"/>
      <c r="I69" s="29"/>
      <c r="J69" s="29"/>
      <c r="K69" s="29"/>
      <c r="L69" s="29"/>
      <c r="M69" s="29"/>
      <c r="N69" s="29"/>
      <c r="O69" s="22"/>
      <c r="Q69" s="23"/>
      <c r="R69" s="23"/>
      <c r="S69" s="23"/>
      <c r="T69" s="23"/>
      <c r="U69" s="23"/>
      <c r="V69" s="23"/>
      <c r="W69" s="23"/>
      <c r="X69" s="23"/>
      <c r="Y69" s="23"/>
      <c r="Z69" s="23"/>
      <c r="AA69" s="23"/>
      <c r="AB69" s="23"/>
    </row>
    <row r="70" spans="1:28" ht="14.1" customHeight="1" x14ac:dyDescent="0.2">
      <c r="A70" s="22"/>
      <c r="B70" s="62" t="str">
        <f>AUX!A2</f>
        <v>ARS Alentejo</v>
      </c>
      <c r="C70" s="74">
        <f>AUX!B46</f>
        <v>118.69731552327842</v>
      </c>
      <c r="D70" s="75">
        <f>AUX!L46</f>
        <v>175.08082600740161</v>
      </c>
      <c r="E70" s="75">
        <f>AUX!V46</f>
        <v>189.15052251107784</v>
      </c>
      <c r="F70" s="80">
        <f>AUX!W46</f>
        <v>190.811250652501</v>
      </c>
      <c r="G70" s="30"/>
      <c r="H70" s="30"/>
      <c r="I70" s="30"/>
      <c r="J70" s="30"/>
      <c r="K70" s="30"/>
      <c r="L70" s="30"/>
      <c r="M70" s="30"/>
      <c r="N70" s="30"/>
      <c r="O70" s="22"/>
      <c r="Q70" s="23"/>
      <c r="R70" s="23"/>
      <c r="S70" s="23"/>
      <c r="T70" s="23"/>
      <c r="U70" s="23"/>
      <c r="V70" s="23"/>
      <c r="W70" s="23"/>
      <c r="X70" s="23"/>
      <c r="Y70" s="23"/>
      <c r="Z70" s="23"/>
      <c r="AA70" s="23"/>
      <c r="AB70" s="23"/>
    </row>
    <row r="71" spans="1:28" ht="14.1" customHeight="1" x14ac:dyDescent="0.2">
      <c r="A71" s="22"/>
      <c r="B71" s="595" t="str">
        <f>AUX!A3</f>
        <v>ULS Norte Alentejano</v>
      </c>
      <c r="C71" s="76">
        <f>AUX!B47</f>
        <v>141.20498940927277</v>
      </c>
      <c r="D71" s="77">
        <f>AUX!L47</f>
        <v>196.22909155387433</v>
      </c>
      <c r="E71" s="77">
        <f>AUX!V47</f>
        <v>208.82846592816381</v>
      </c>
      <c r="F71" s="86">
        <f>AUX!W47</f>
        <v>211.0377098816405</v>
      </c>
      <c r="G71" s="29"/>
      <c r="H71" s="29"/>
      <c r="I71" s="29"/>
      <c r="J71" s="29"/>
      <c r="K71" s="29"/>
      <c r="L71" s="29"/>
      <c r="M71" s="29"/>
      <c r="N71" s="29"/>
      <c r="O71" s="22"/>
      <c r="Q71" s="23"/>
      <c r="R71" s="23"/>
      <c r="S71" s="23"/>
      <c r="T71" s="23"/>
      <c r="U71" s="23"/>
      <c r="V71" s="23"/>
      <c r="W71" s="23"/>
      <c r="X71" s="23"/>
      <c r="Y71" s="23"/>
      <c r="Z71" s="23"/>
      <c r="AA71" s="23"/>
      <c r="AB71" s="23"/>
    </row>
    <row r="72" spans="1:28" ht="17.100000000000001" customHeight="1" x14ac:dyDescent="0.2">
      <c r="A72" s="22"/>
      <c r="B72" s="708" t="s">
        <v>152</v>
      </c>
      <c r="C72" s="709"/>
      <c r="D72" s="709"/>
      <c r="E72" s="709"/>
      <c r="F72" s="710"/>
      <c r="G72" s="29"/>
      <c r="H72" s="29"/>
      <c r="I72" s="29"/>
      <c r="J72" s="29"/>
      <c r="K72" s="29"/>
      <c r="L72" s="29"/>
      <c r="M72" s="29"/>
      <c r="N72" s="29"/>
      <c r="O72" s="22"/>
      <c r="Q72" s="23"/>
      <c r="R72" s="23"/>
      <c r="S72" s="23"/>
      <c r="T72" s="23"/>
      <c r="U72" s="23"/>
      <c r="V72" s="23"/>
      <c r="W72" s="23"/>
      <c r="X72" s="23"/>
      <c r="Y72" s="23"/>
      <c r="Z72" s="23"/>
      <c r="AA72" s="23"/>
      <c r="AB72" s="23"/>
    </row>
    <row r="73" spans="1:28" ht="14.1" customHeight="1" x14ac:dyDescent="0.2">
      <c r="A73" s="22"/>
      <c r="B73" s="61" t="s">
        <v>16</v>
      </c>
      <c r="C73" s="74">
        <f>AUX!B51</f>
        <v>28.536817399626358</v>
      </c>
      <c r="D73" s="75">
        <f>AUX!L51</f>
        <v>23.700558061275899</v>
      </c>
      <c r="E73" s="75">
        <f>AUX!V51</f>
        <v>22.470303037639859</v>
      </c>
      <c r="F73" s="80">
        <f>AUX!W51</f>
        <v>22.356048909791866</v>
      </c>
      <c r="G73" s="29"/>
      <c r="H73" s="29"/>
      <c r="I73" s="29"/>
      <c r="J73" s="29"/>
      <c r="K73" s="29"/>
      <c r="L73" s="29"/>
      <c r="M73" s="29"/>
      <c r="N73" s="29"/>
      <c r="O73" s="22"/>
      <c r="Q73" s="23"/>
      <c r="R73" s="23"/>
      <c r="S73" s="23"/>
      <c r="T73" s="23"/>
      <c r="U73" s="23"/>
      <c r="V73" s="23"/>
      <c r="W73" s="23"/>
      <c r="X73" s="23"/>
      <c r="Y73" s="23"/>
      <c r="Z73" s="23"/>
      <c r="AA73" s="23"/>
      <c r="AB73" s="23"/>
    </row>
    <row r="74" spans="1:28" ht="14.1" customHeight="1" x14ac:dyDescent="0.2">
      <c r="A74" s="22"/>
      <c r="B74" s="62" t="str">
        <f>AUX!A2</f>
        <v>ARS Alentejo</v>
      </c>
      <c r="C74" s="74">
        <f>AUX!B52</f>
        <v>26.549449540494713</v>
      </c>
      <c r="D74" s="75">
        <f>AUX!L52</f>
        <v>21.723550508069337</v>
      </c>
      <c r="E74" s="75">
        <f>AUX!V52</f>
        <v>20.951321755496622</v>
      </c>
      <c r="F74" s="80">
        <f>AUX!W52</f>
        <v>20.854224698235839</v>
      </c>
      <c r="G74" s="29"/>
      <c r="H74" s="29"/>
      <c r="I74" s="29"/>
      <c r="J74" s="29"/>
      <c r="K74" s="29"/>
      <c r="L74" s="29"/>
      <c r="M74" s="29"/>
      <c r="N74" s="29"/>
      <c r="O74" s="22"/>
      <c r="Q74" s="23"/>
      <c r="R74" s="23"/>
      <c r="S74" s="23"/>
      <c r="T74" s="23"/>
      <c r="U74" s="23"/>
      <c r="V74" s="23"/>
      <c r="W74" s="23"/>
      <c r="X74" s="23"/>
      <c r="Y74" s="23"/>
      <c r="Z74" s="23"/>
      <c r="AA74" s="23"/>
      <c r="AB74" s="23"/>
    </row>
    <row r="75" spans="1:28" ht="14.1" customHeight="1" x14ac:dyDescent="0.2">
      <c r="A75" s="22"/>
      <c r="B75" s="595" t="str">
        <f>AUX!A3</f>
        <v>ULS Norte Alentejano</v>
      </c>
      <c r="C75" s="76">
        <f>AUX!B53</f>
        <v>25.5954604050456</v>
      </c>
      <c r="D75" s="77">
        <f>AUX!L53</f>
        <v>22.136595577652756</v>
      </c>
      <c r="E75" s="77">
        <f>AUX!V53</f>
        <v>20.87391566349482</v>
      </c>
      <c r="F75" s="86">
        <f>AUX!W53</f>
        <v>20.623589685366788</v>
      </c>
      <c r="G75" s="29"/>
      <c r="H75" s="29"/>
      <c r="I75" s="29"/>
      <c r="J75" s="29"/>
      <c r="K75" s="29"/>
      <c r="L75" s="29"/>
      <c r="M75" s="29"/>
      <c r="N75" s="29"/>
      <c r="O75" s="22"/>
      <c r="Q75" s="23"/>
      <c r="R75" s="23"/>
      <c r="S75" s="23"/>
      <c r="T75" s="23"/>
      <c r="U75" s="23"/>
      <c r="V75" s="23"/>
      <c r="W75" s="23"/>
      <c r="X75" s="23"/>
      <c r="Y75" s="23"/>
      <c r="Z75" s="23"/>
      <c r="AA75" s="23"/>
      <c r="AB75" s="23"/>
    </row>
    <row r="76" spans="1:28" ht="17.100000000000001" customHeight="1" x14ac:dyDescent="0.2">
      <c r="A76" s="22"/>
      <c r="B76" s="708" t="s">
        <v>153</v>
      </c>
      <c r="C76" s="709"/>
      <c r="D76" s="709"/>
      <c r="E76" s="709"/>
      <c r="F76" s="710"/>
      <c r="G76" s="29"/>
      <c r="H76" s="29"/>
      <c r="I76" s="29"/>
      <c r="J76" s="29"/>
      <c r="K76" s="29"/>
      <c r="L76" s="29"/>
      <c r="M76" s="29"/>
      <c r="N76" s="29"/>
      <c r="O76" s="22"/>
      <c r="Q76" s="23"/>
      <c r="R76" s="23"/>
      <c r="S76" s="23"/>
      <c r="T76" s="23"/>
      <c r="U76" s="23"/>
      <c r="V76" s="23"/>
      <c r="W76" s="23"/>
      <c r="X76" s="23"/>
      <c r="Y76" s="23"/>
      <c r="Z76" s="23"/>
      <c r="AA76" s="23"/>
      <c r="AB76" s="23"/>
    </row>
    <row r="77" spans="1:28" ht="14.1" customHeight="1" x14ac:dyDescent="0.2">
      <c r="A77" s="22"/>
      <c r="B77" s="61" t="s">
        <v>16</v>
      </c>
      <c r="C77" s="74">
        <f>AUX!B57</f>
        <v>21.002520351147631</v>
      </c>
      <c r="D77" s="75">
        <f>AUX!L57</f>
        <v>24.849498041828422</v>
      </c>
      <c r="E77" s="75">
        <f>AUX!V57</f>
        <v>29.320412443519029</v>
      </c>
      <c r="F77" s="80">
        <f>AUX!W57</f>
        <v>29.953087379850245</v>
      </c>
      <c r="G77" s="29"/>
      <c r="H77" s="29"/>
      <c r="I77" s="29"/>
      <c r="J77" s="29"/>
      <c r="K77" s="29"/>
      <c r="L77" s="29"/>
      <c r="M77" s="29"/>
      <c r="N77" s="29"/>
      <c r="O77" s="22"/>
      <c r="Q77" s="23"/>
      <c r="R77" s="23"/>
      <c r="S77" s="23"/>
      <c r="T77" s="23"/>
      <c r="U77" s="23"/>
      <c r="V77" s="23"/>
      <c r="W77" s="23"/>
      <c r="X77" s="23"/>
      <c r="Y77" s="23"/>
      <c r="Z77" s="23"/>
      <c r="AA77" s="23"/>
      <c r="AB77" s="23"/>
    </row>
    <row r="78" spans="1:28" ht="14.1" customHeight="1" x14ac:dyDescent="0.2">
      <c r="A78" s="22"/>
      <c r="B78" s="62" t="str">
        <f>AUX!A2</f>
        <v>ARS Alentejo</v>
      </c>
      <c r="C78" s="74">
        <f>AUX!B58</f>
        <v>31.513483890774602</v>
      </c>
      <c r="D78" s="75">
        <f>AUX!L58</f>
        <v>38.033771667662883</v>
      </c>
      <c r="E78" s="75">
        <f>AUX!V58</f>
        <v>39.629534573498987</v>
      </c>
      <c r="F78" s="80">
        <f>AUX!W58</f>
        <v>39.792206960586554</v>
      </c>
      <c r="G78" s="29"/>
      <c r="H78" s="29"/>
      <c r="I78" s="29"/>
      <c r="J78" s="29"/>
      <c r="K78" s="29"/>
      <c r="L78" s="29"/>
      <c r="M78" s="29"/>
      <c r="N78" s="29"/>
      <c r="O78" s="22"/>
      <c r="Q78" s="23"/>
      <c r="R78" s="23"/>
      <c r="S78" s="23"/>
      <c r="T78" s="23"/>
      <c r="U78" s="23"/>
      <c r="V78" s="23"/>
      <c r="W78" s="23"/>
      <c r="X78" s="23"/>
      <c r="Y78" s="23"/>
      <c r="Z78" s="23"/>
      <c r="AA78" s="23"/>
      <c r="AB78" s="23"/>
    </row>
    <row r="79" spans="1:28" ht="14.1" customHeight="1" x14ac:dyDescent="0.2">
      <c r="A79" s="22"/>
      <c r="B79" s="596" t="str">
        <f>AUX!A3</f>
        <v>ULS Norte Alentejano</v>
      </c>
      <c r="C79" s="78">
        <f>AUX!B59</f>
        <v>36.142067154199246</v>
      </c>
      <c r="D79" s="79">
        <f>AUX!L59</f>
        <v>43.438440402983119</v>
      </c>
      <c r="E79" s="79">
        <f>AUX!V59</f>
        <v>43.590677859214935</v>
      </c>
      <c r="F79" s="87">
        <f>AUX!W59</f>
        <v>43.5235513673843</v>
      </c>
      <c r="G79" s="29"/>
      <c r="H79" s="29"/>
      <c r="I79" s="29"/>
      <c r="J79" s="29"/>
      <c r="K79" s="29"/>
      <c r="L79" s="29"/>
      <c r="M79" s="29"/>
      <c r="N79" s="29"/>
      <c r="O79" s="22"/>
      <c r="Q79" s="23"/>
      <c r="R79" s="23"/>
      <c r="S79" s="23"/>
      <c r="T79" s="23"/>
      <c r="U79" s="23"/>
      <c r="V79" s="23"/>
      <c r="W79" s="23"/>
      <c r="X79" s="23"/>
      <c r="Y79" s="23"/>
      <c r="Z79" s="23"/>
      <c r="AA79" s="23"/>
      <c r="AB79" s="23"/>
    </row>
    <row r="80" spans="1:28" ht="14.1" customHeight="1" x14ac:dyDescent="0.2">
      <c r="A80" s="19"/>
      <c r="B80" s="46"/>
      <c r="C80" s="688" t="s">
        <v>690</v>
      </c>
      <c r="D80" s="688"/>
      <c r="E80" s="688"/>
      <c r="F80" s="688"/>
      <c r="G80" s="24"/>
      <c r="H80" s="24"/>
      <c r="I80" s="24"/>
      <c r="J80" s="24"/>
      <c r="K80" s="551"/>
      <c r="L80" s="551"/>
      <c r="M80" s="551"/>
      <c r="N80" s="545"/>
      <c r="O80" s="151"/>
    </row>
    <row r="81" spans="1:15" ht="20.100000000000001" customHeight="1" x14ac:dyDescent="0.2">
      <c r="A81" s="19"/>
      <c r="B81" s="27"/>
      <c r="C81" s="27"/>
      <c r="D81" s="27"/>
      <c r="E81" s="27"/>
      <c r="F81" s="28"/>
      <c r="G81" s="28"/>
      <c r="H81" s="28"/>
      <c r="I81" s="28"/>
      <c r="J81" s="28"/>
      <c r="K81" s="692" t="s">
        <v>690</v>
      </c>
      <c r="L81" s="692"/>
      <c r="M81" s="692"/>
      <c r="N81" s="692"/>
      <c r="O81" s="151"/>
    </row>
    <row r="82" spans="1:15" ht="15.95" customHeight="1" x14ac:dyDescent="0.2">
      <c r="A82" s="19"/>
      <c r="B82" s="683" t="s">
        <v>289</v>
      </c>
      <c r="C82" s="683"/>
      <c r="D82" s="683"/>
      <c r="E82" s="683"/>
      <c r="F82" s="683"/>
      <c r="H82" s="683" t="s">
        <v>285</v>
      </c>
      <c r="I82" s="683"/>
      <c r="J82" s="683"/>
      <c r="K82" s="683"/>
      <c r="L82" s="683"/>
      <c r="M82" s="683"/>
      <c r="N82" s="683"/>
      <c r="O82" s="19"/>
    </row>
    <row r="83" spans="1:15" ht="5.0999999999999996" customHeight="1" x14ac:dyDescent="0.2">
      <c r="A83" s="19"/>
      <c r="B83" s="19"/>
      <c r="C83" s="19"/>
      <c r="D83" s="19"/>
      <c r="E83" s="19"/>
      <c r="F83" s="19"/>
      <c r="G83" s="19"/>
      <c r="H83" s="19"/>
      <c r="I83" s="19"/>
      <c r="J83" s="19"/>
      <c r="K83" s="19"/>
      <c r="L83" s="19"/>
      <c r="M83" s="19"/>
      <c r="N83" s="19"/>
      <c r="O83" s="19"/>
    </row>
    <row r="84" spans="1:15" ht="15" customHeight="1" x14ac:dyDescent="0.2">
      <c r="A84" s="19"/>
      <c r="B84" s="27"/>
      <c r="C84" s="27"/>
      <c r="D84" s="27"/>
      <c r="E84" s="27"/>
      <c r="F84" s="28"/>
      <c r="G84" s="28"/>
      <c r="H84" s="28"/>
      <c r="I84" s="28"/>
      <c r="J84" s="28"/>
      <c r="K84" s="28"/>
      <c r="L84" s="28"/>
      <c r="M84" s="28"/>
      <c r="N84" s="28"/>
      <c r="O84" s="19"/>
    </row>
    <row r="85" spans="1:15" ht="15" customHeight="1" x14ac:dyDescent="0.2">
      <c r="A85" s="19"/>
      <c r="B85" s="27"/>
      <c r="C85" s="27"/>
      <c r="D85" s="27"/>
      <c r="E85" s="27"/>
      <c r="F85" s="28"/>
      <c r="G85" s="28"/>
      <c r="H85" s="28"/>
      <c r="I85" s="28"/>
      <c r="J85" s="28"/>
      <c r="K85" s="28"/>
      <c r="L85" s="28"/>
      <c r="M85" s="28"/>
      <c r="N85" s="28"/>
      <c r="O85" s="19"/>
    </row>
    <row r="86" spans="1:15" ht="15" customHeight="1" x14ac:dyDescent="0.2">
      <c r="A86" s="19"/>
      <c r="B86" s="27"/>
      <c r="C86" s="27"/>
      <c r="D86" s="27"/>
      <c r="E86" s="27"/>
      <c r="F86" s="28"/>
      <c r="G86" s="28"/>
      <c r="H86" s="28"/>
      <c r="I86" s="28"/>
      <c r="J86" s="28"/>
      <c r="K86" s="28"/>
      <c r="L86" s="28"/>
      <c r="M86" s="28"/>
      <c r="N86" s="28"/>
      <c r="O86" s="19"/>
    </row>
    <row r="87" spans="1:15" ht="15" customHeight="1" x14ac:dyDescent="0.2">
      <c r="A87" s="19"/>
      <c r="B87" s="27"/>
      <c r="C87" s="27"/>
      <c r="D87" s="27"/>
      <c r="E87" s="27"/>
      <c r="F87" s="28"/>
      <c r="G87" s="28"/>
      <c r="H87" s="28"/>
      <c r="I87" s="28"/>
      <c r="J87" s="28"/>
      <c r="K87" s="28"/>
      <c r="L87" s="28"/>
      <c r="M87" s="28"/>
      <c r="N87" s="28"/>
      <c r="O87" s="19"/>
    </row>
    <row r="88" spans="1:15" ht="15" customHeight="1" x14ac:dyDescent="0.2">
      <c r="A88" s="19"/>
      <c r="B88" s="27"/>
      <c r="C88" s="27"/>
      <c r="D88" s="27"/>
      <c r="E88" s="27"/>
      <c r="F88" s="28"/>
      <c r="G88" s="28"/>
      <c r="H88" s="28"/>
      <c r="I88" s="28"/>
      <c r="J88" s="28"/>
      <c r="K88" s="28"/>
      <c r="L88" s="28"/>
      <c r="M88" s="28"/>
      <c r="N88" s="28"/>
      <c r="O88" s="19"/>
    </row>
    <row r="89" spans="1:15" ht="15" customHeight="1" x14ac:dyDescent="0.2">
      <c r="A89" s="19"/>
      <c r="B89" s="19"/>
      <c r="C89" s="19"/>
      <c r="D89" s="19"/>
      <c r="E89" s="19"/>
      <c r="F89" s="19"/>
      <c r="G89" s="19"/>
      <c r="H89" s="19"/>
      <c r="I89" s="19"/>
      <c r="J89" s="19"/>
      <c r="K89" s="19"/>
      <c r="L89" s="19"/>
      <c r="M89" s="19"/>
      <c r="N89" s="19"/>
      <c r="O89" s="19"/>
    </row>
    <row r="90" spans="1:15" ht="15" customHeight="1" x14ac:dyDescent="0.2">
      <c r="A90" s="19"/>
      <c r="B90" s="19"/>
      <c r="C90" s="19"/>
      <c r="D90" s="19"/>
      <c r="E90" s="19"/>
      <c r="F90" s="19"/>
      <c r="G90" s="19"/>
      <c r="H90" s="19"/>
      <c r="I90" s="19"/>
      <c r="J90" s="19"/>
      <c r="K90" s="19"/>
      <c r="L90" s="19"/>
      <c r="M90" s="19"/>
      <c r="N90" s="19"/>
      <c r="O90" s="19"/>
    </row>
    <row r="91" spans="1:15" ht="15" customHeight="1" x14ac:dyDescent="0.2">
      <c r="A91" s="19"/>
      <c r="B91" s="31"/>
      <c r="C91" s="27"/>
      <c r="D91" s="27"/>
      <c r="E91" s="27"/>
      <c r="F91" s="28"/>
      <c r="G91" s="28"/>
      <c r="H91" s="28"/>
      <c r="I91" s="28"/>
      <c r="J91" s="28"/>
      <c r="K91" s="28"/>
      <c r="L91" s="28"/>
      <c r="M91" s="28"/>
      <c r="N91" s="28"/>
      <c r="O91" s="19"/>
    </row>
    <row r="92" spans="1:15" ht="15" customHeight="1" x14ac:dyDescent="0.2">
      <c r="A92" s="19"/>
      <c r="B92" s="27"/>
      <c r="C92" s="27"/>
      <c r="D92" s="27"/>
      <c r="E92" s="27"/>
      <c r="F92" s="28"/>
      <c r="G92" s="28"/>
      <c r="H92" s="28"/>
      <c r="I92" s="28"/>
      <c r="J92" s="28"/>
      <c r="K92" s="28"/>
      <c r="L92" s="28"/>
      <c r="M92" s="28"/>
      <c r="N92" s="28"/>
      <c r="O92" s="19"/>
    </row>
    <row r="93" spans="1:15" ht="15" customHeight="1" x14ac:dyDescent="0.2">
      <c r="A93" s="19"/>
      <c r="B93" s="27"/>
      <c r="C93" s="27"/>
      <c r="D93" s="27"/>
      <c r="E93" s="27"/>
      <c r="F93" s="28"/>
      <c r="G93" s="28"/>
      <c r="H93" s="28"/>
      <c r="I93" s="28"/>
      <c r="J93" s="28"/>
      <c r="K93" s="28"/>
      <c r="L93" s="28"/>
      <c r="M93" s="28"/>
      <c r="N93" s="28"/>
      <c r="O93" s="19"/>
    </row>
    <row r="94" spans="1:15" ht="15" customHeight="1" x14ac:dyDescent="0.2">
      <c r="A94" s="19"/>
      <c r="B94" s="19"/>
      <c r="C94" s="19"/>
      <c r="D94" s="19"/>
      <c r="E94" s="19"/>
      <c r="F94" s="19"/>
      <c r="G94" s="19"/>
      <c r="H94" s="19"/>
      <c r="I94" s="19"/>
      <c r="J94" s="19"/>
      <c r="K94" s="19"/>
      <c r="L94" s="19"/>
      <c r="M94" s="19"/>
      <c r="N94" s="19"/>
      <c r="O94" s="19"/>
    </row>
    <row r="95" spans="1:15" ht="15" customHeight="1" x14ac:dyDescent="0.2">
      <c r="A95" s="19"/>
      <c r="B95" s="19"/>
      <c r="C95" s="19"/>
      <c r="D95" s="19"/>
      <c r="E95" s="19"/>
      <c r="F95" s="19"/>
      <c r="G95" s="19"/>
      <c r="H95" s="19"/>
      <c r="I95" s="19"/>
      <c r="J95" s="19"/>
      <c r="K95" s="19"/>
      <c r="L95" s="19"/>
      <c r="M95" s="19"/>
      <c r="N95" s="19"/>
      <c r="O95" s="19"/>
    </row>
    <row r="96" spans="1:15" ht="15" customHeight="1" x14ac:dyDescent="0.2">
      <c r="A96" s="19"/>
      <c r="B96" s="31"/>
      <c r="C96" s="27"/>
      <c r="D96" s="27"/>
      <c r="E96" s="27"/>
      <c r="F96" s="28"/>
      <c r="G96" s="28"/>
      <c r="H96" s="28"/>
      <c r="I96" s="28"/>
      <c r="J96" s="28"/>
      <c r="K96" s="28"/>
      <c r="L96" s="28"/>
      <c r="M96" s="28"/>
      <c r="N96" s="28"/>
      <c r="O96" s="19"/>
    </row>
    <row r="97" spans="1:15" ht="15" customHeight="1" x14ac:dyDescent="0.2">
      <c r="A97" s="19"/>
      <c r="B97" s="27"/>
      <c r="C97" s="27"/>
      <c r="D97" s="27"/>
      <c r="E97" s="27"/>
      <c r="F97" s="28"/>
      <c r="G97" s="28"/>
      <c r="H97" s="28"/>
      <c r="I97" s="28"/>
      <c r="J97" s="28"/>
      <c r="K97" s="28"/>
      <c r="L97" s="28"/>
      <c r="M97" s="28"/>
      <c r="N97" s="28"/>
      <c r="O97" s="19"/>
    </row>
    <row r="98" spans="1:15" ht="15" customHeight="1" x14ac:dyDescent="0.2">
      <c r="A98" s="19"/>
      <c r="B98" s="27"/>
      <c r="C98" s="680" t="s">
        <v>690</v>
      </c>
      <c r="D98" s="680"/>
      <c r="E98" s="680"/>
      <c r="F98" s="680"/>
      <c r="G98" s="28"/>
      <c r="H98" s="28"/>
      <c r="I98" s="28"/>
      <c r="J98" s="28"/>
      <c r="K98" s="680" t="s">
        <v>690</v>
      </c>
      <c r="L98" s="680"/>
      <c r="M98" s="680"/>
      <c r="N98" s="680"/>
      <c r="O98" s="19"/>
    </row>
    <row r="99" spans="1:15" ht="12.75" customHeight="1" x14ac:dyDescent="0.2">
      <c r="A99" s="19"/>
      <c r="B99" s="120" t="s">
        <v>28</v>
      </c>
      <c r="C99" s="24"/>
      <c r="D99" s="24"/>
      <c r="E99" s="25"/>
      <c r="F99" s="24"/>
      <c r="G99" s="24"/>
      <c r="H99" s="24"/>
      <c r="I99" s="24"/>
      <c r="J99" s="24"/>
      <c r="K99" s="24"/>
      <c r="L99" s="24"/>
      <c r="M99" s="24"/>
      <c r="O99" s="19"/>
    </row>
    <row r="100" spans="1:15" ht="20.100000000000001" customHeight="1" x14ac:dyDescent="0.2">
      <c r="A100" s="19"/>
      <c r="B100" s="19"/>
      <c r="C100" s="19"/>
      <c r="D100" s="19"/>
      <c r="E100" s="19"/>
      <c r="F100" s="19"/>
      <c r="G100" s="19"/>
      <c r="H100" s="19"/>
      <c r="I100" s="19"/>
      <c r="J100" s="19"/>
      <c r="K100" s="19"/>
      <c r="L100" s="19"/>
      <c r="M100" s="19"/>
      <c r="N100" s="19"/>
      <c r="O100" s="19"/>
    </row>
    <row r="101" spans="1:15" ht="20.100000000000001" customHeight="1" thickBot="1" x14ac:dyDescent="0.3">
      <c r="A101" s="19"/>
      <c r="B101" s="687" t="s">
        <v>37</v>
      </c>
      <c r="C101" s="687"/>
      <c r="D101" s="687"/>
      <c r="E101" s="687"/>
      <c r="F101" s="687"/>
      <c r="G101" s="687"/>
      <c r="H101" s="687"/>
      <c r="I101" s="687"/>
      <c r="J101" s="687"/>
      <c r="K101" s="687"/>
      <c r="L101" s="687"/>
      <c r="M101" s="687"/>
      <c r="N101" s="687"/>
      <c r="O101" s="19"/>
    </row>
    <row r="102" spans="1:15" ht="9.9499999999999993" customHeight="1" x14ac:dyDescent="0.2">
      <c r="A102" s="19"/>
      <c r="B102" s="19"/>
      <c r="C102" s="19"/>
      <c r="D102" s="19"/>
      <c r="E102" s="19"/>
      <c r="F102" s="19"/>
      <c r="G102" s="19"/>
      <c r="H102" s="19"/>
      <c r="I102" s="19"/>
      <c r="J102" s="19"/>
      <c r="K102" s="19"/>
      <c r="L102" s="19"/>
      <c r="M102" s="19"/>
      <c r="N102" s="19"/>
      <c r="O102" s="19"/>
    </row>
    <row r="103" spans="1:15" ht="15.95" customHeight="1" x14ac:dyDescent="0.2">
      <c r="A103" s="19"/>
      <c r="B103" s="683" t="s">
        <v>294</v>
      </c>
      <c r="C103" s="683"/>
      <c r="D103" s="683"/>
      <c r="E103" s="683"/>
      <c r="F103" s="683"/>
      <c r="G103" s="63"/>
      <c r="H103" s="683" t="s">
        <v>290</v>
      </c>
      <c r="I103" s="683"/>
      <c r="J103" s="683"/>
      <c r="K103" s="683"/>
      <c r="L103" s="683"/>
      <c r="M103" s="683"/>
      <c r="N103" s="683"/>
      <c r="O103" s="19"/>
    </row>
    <row r="104" spans="1:15" ht="5.0999999999999996" customHeight="1" x14ac:dyDescent="0.2">
      <c r="A104" s="19"/>
      <c r="B104" s="27"/>
      <c r="C104" s="27"/>
      <c r="D104" s="27"/>
      <c r="E104" s="27"/>
      <c r="F104" s="27"/>
      <c r="G104" s="27"/>
      <c r="H104" s="27"/>
      <c r="I104" s="27"/>
      <c r="J104" s="27"/>
      <c r="K104" s="27"/>
      <c r="L104" s="27"/>
      <c r="M104" s="27"/>
      <c r="N104" s="27"/>
      <c r="O104" s="19"/>
    </row>
    <row r="105" spans="1:15" ht="21.95" customHeight="1" x14ac:dyDescent="0.2">
      <c r="A105" s="19"/>
      <c r="B105" s="47" t="s">
        <v>8</v>
      </c>
      <c r="C105" s="48">
        <v>1997</v>
      </c>
      <c r="D105" s="48">
        <v>2002</v>
      </c>
      <c r="E105" s="48">
        <v>2007</v>
      </c>
      <c r="F105" s="48">
        <v>2012</v>
      </c>
      <c r="G105" s="91"/>
      <c r="H105" s="91"/>
      <c r="I105" s="91"/>
      <c r="J105" s="91"/>
      <c r="K105" s="91"/>
      <c r="L105" s="91"/>
      <c r="M105" s="91"/>
      <c r="N105" s="91"/>
      <c r="O105" s="19"/>
    </row>
    <row r="106" spans="1:15" ht="18" customHeight="1" x14ac:dyDescent="0.2">
      <c r="A106" s="19"/>
      <c r="B106" s="96" t="s">
        <v>16</v>
      </c>
      <c r="C106" s="589">
        <f>AUX!C63</f>
        <v>106299</v>
      </c>
      <c r="D106" s="589">
        <f>AUX!H63</f>
        <v>108192</v>
      </c>
      <c r="E106" s="589">
        <f>AUX!M63</f>
        <v>96925</v>
      </c>
      <c r="F106" s="589">
        <f>AUX!R63</f>
        <v>85306</v>
      </c>
      <c r="G106" s="92"/>
      <c r="H106" s="92"/>
      <c r="I106" s="92"/>
      <c r="J106" s="92"/>
      <c r="K106" s="92"/>
      <c r="L106" s="92"/>
      <c r="M106" s="92"/>
      <c r="N106" s="92"/>
      <c r="O106" s="19"/>
    </row>
    <row r="107" spans="1:15" ht="18" customHeight="1" x14ac:dyDescent="0.2">
      <c r="A107" s="19"/>
      <c r="B107" s="97" t="str">
        <f>AUX!A2</f>
        <v>ARS Alentejo</v>
      </c>
      <c r="C107" s="592">
        <f>AUX!C64</f>
        <v>4673</v>
      </c>
      <c r="D107" s="592">
        <f>AUX!H64</f>
        <v>4543</v>
      </c>
      <c r="E107" s="592">
        <f>AUX!M64</f>
        <v>3999</v>
      </c>
      <c r="F107" s="592">
        <f>AUX!R64</f>
        <v>3937</v>
      </c>
      <c r="G107" s="92"/>
      <c r="H107" s="92"/>
      <c r="I107" s="92"/>
      <c r="J107" s="92"/>
      <c r="K107" s="92"/>
      <c r="L107" s="92"/>
      <c r="M107" s="92"/>
      <c r="N107" s="92"/>
      <c r="O107" s="19"/>
    </row>
    <row r="108" spans="1:15" ht="18" customHeight="1" x14ac:dyDescent="0.2">
      <c r="A108" s="19"/>
      <c r="B108" s="596" t="str">
        <f>AUX!A3</f>
        <v>ULS Norte Alentejano</v>
      </c>
      <c r="C108" s="593">
        <f>AUX!C65</f>
        <v>1108</v>
      </c>
      <c r="D108" s="593">
        <f>AUX!H65</f>
        <v>1052</v>
      </c>
      <c r="E108" s="593">
        <f>AUX!M65</f>
        <v>802</v>
      </c>
      <c r="F108" s="593">
        <f>AUX!R65</f>
        <v>820</v>
      </c>
      <c r="G108" s="93"/>
      <c r="H108" s="93"/>
      <c r="I108" s="93"/>
      <c r="J108" s="93"/>
      <c r="K108" s="93"/>
      <c r="L108" s="93"/>
      <c r="M108" s="93"/>
      <c r="N108" s="93"/>
      <c r="O108" s="19"/>
    </row>
    <row r="109" spans="1:15" ht="20.100000000000001" customHeight="1" x14ac:dyDescent="0.2">
      <c r="A109" s="19"/>
      <c r="B109" s="31"/>
      <c r="C109" s="681" t="s">
        <v>690</v>
      </c>
      <c r="D109" s="681"/>
      <c r="E109" s="681"/>
      <c r="F109" s="681"/>
      <c r="G109" s="28"/>
      <c r="H109" s="28"/>
      <c r="I109" s="28"/>
      <c r="J109" s="28"/>
      <c r="K109" s="28"/>
      <c r="L109" s="28"/>
      <c r="M109" s="28"/>
      <c r="N109" s="28"/>
      <c r="O109" s="19"/>
    </row>
    <row r="110" spans="1:15" ht="15.95" customHeight="1" x14ac:dyDescent="0.2">
      <c r="A110" s="19"/>
      <c r="B110" s="683" t="s">
        <v>295</v>
      </c>
      <c r="C110" s="683"/>
      <c r="D110" s="683"/>
      <c r="E110" s="683"/>
      <c r="F110" s="683"/>
      <c r="G110" s="683"/>
      <c r="H110" s="683"/>
      <c r="I110" s="683"/>
      <c r="J110" s="683"/>
      <c r="K110" s="683"/>
      <c r="L110" s="683"/>
      <c r="M110" s="683"/>
      <c r="N110" s="683"/>
      <c r="O110" s="19"/>
    </row>
    <row r="111" spans="1:15" ht="5.0999999999999996" customHeight="1" x14ac:dyDescent="0.2">
      <c r="A111" s="19"/>
      <c r="B111" s="27"/>
      <c r="C111" s="27"/>
      <c r="D111" s="27"/>
      <c r="E111" s="27"/>
      <c r="F111" s="27"/>
      <c r="G111" s="27"/>
      <c r="H111" s="27"/>
      <c r="I111" s="27"/>
      <c r="J111" s="27"/>
      <c r="K111" s="27"/>
      <c r="L111" s="27"/>
      <c r="M111" s="27"/>
      <c r="N111" s="27"/>
      <c r="O111" s="19"/>
    </row>
    <row r="112" spans="1:15" ht="21.95" customHeight="1" x14ac:dyDescent="0.2">
      <c r="A112" s="19"/>
      <c r="B112" s="47" t="s">
        <v>8</v>
      </c>
      <c r="C112" s="48">
        <v>1997</v>
      </c>
      <c r="D112" s="48">
        <v>2002</v>
      </c>
      <c r="E112" s="48">
        <v>2007</v>
      </c>
      <c r="F112" s="48">
        <v>2012</v>
      </c>
      <c r="G112" s="91"/>
      <c r="H112" s="91"/>
      <c r="I112" s="91"/>
      <c r="J112" s="91"/>
      <c r="K112" s="91"/>
      <c r="L112" s="91"/>
      <c r="M112" s="91"/>
      <c r="N112" s="91"/>
      <c r="O112" s="19"/>
    </row>
    <row r="113" spans="1:15" ht="18" customHeight="1" x14ac:dyDescent="0.2">
      <c r="A113" s="19"/>
      <c r="B113" s="96" t="s">
        <v>16</v>
      </c>
      <c r="C113" s="51">
        <f>AUX!C69</f>
        <v>11.042744601820905</v>
      </c>
      <c r="D113" s="51">
        <f>AUX!H69</f>
        <v>10.898670928677733</v>
      </c>
      <c r="E113" s="51">
        <f>AUX!M69</f>
        <v>9.6590035416180218</v>
      </c>
      <c r="F113" s="51">
        <f>AUX!R69</f>
        <v>8.527352357854511</v>
      </c>
      <c r="G113" s="94"/>
      <c r="H113" s="94"/>
      <c r="I113" s="94"/>
      <c r="J113" s="94"/>
      <c r="K113" s="94"/>
      <c r="L113" s="94"/>
      <c r="M113" s="94"/>
      <c r="N113" s="94"/>
      <c r="O113" s="19"/>
    </row>
    <row r="114" spans="1:15" ht="18" customHeight="1" x14ac:dyDescent="0.2">
      <c r="A114" s="19"/>
      <c r="B114" s="97" t="str">
        <f>AUX!A2</f>
        <v>ARS Alentejo</v>
      </c>
      <c r="C114" s="98">
        <f>AUX!C70</f>
        <v>8.6650324312897968</v>
      </c>
      <c r="D114" s="98">
        <f>AUX!H70</f>
        <v>8.5115551433737089</v>
      </c>
      <c r="E114" s="98">
        <f>AUX!M70</f>
        <v>7.6612424278417866</v>
      </c>
      <c r="F114" s="98">
        <f>AUX!R70</f>
        <v>7.8072867348507007</v>
      </c>
      <c r="G114" s="94"/>
      <c r="H114" s="94"/>
      <c r="I114" s="94"/>
      <c r="J114" s="94"/>
      <c r="K114" s="94"/>
      <c r="L114" s="94"/>
      <c r="M114" s="94"/>
      <c r="N114" s="94"/>
      <c r="O114" s="19"/>
    </row>
    <row r="115" spans="1:15" ht="18" customHeight="1" x14ac:dyDescent="0.2">
      <c r="A115" s="19"/>
      <c r="B115" s="596" t="str">
        <f>AUX!A3</f>
        <v>ULS Norte Alentejano</v>
      </c>
      <c r="C115" s="99">
        <f>AUX!C71</f>
        <v>8.5663369245458796</v>
      </c>
      <c r="D115" s="99">
        <f>AUX!H71</f>
        <v>8.3324092702013388</v>
      </c>
      <c r="E115" s="99">
        <f>AUX!M71</f>
        <v>6.5617764250591133</v>
      </c>
      <c r="F115" s="99">
        <f>AUX!R71</f>
        <v>7.0380224873401431</v>
      </c>
      <c r="G115" s="95"/>
      <c r="H115" s="95"/>
      <c r="I115" s="95"/>
      <c r="J115" s="95"/>
      <c r="K115" s="95"/>
      <c r="L115" s="95"/>
      <c r="M115" s="95"/>
      <c r="N115" s="95"/>
      <c r="O115" s="19"/>
    </row>
    <row r="116" spans="1:15" ht="15" customHeight="1" x14ac:dyDescent="0.2">
      <c r="A116" s="19"/>
      <c r="B116" s="31"/>
      <c r="C116" s="688" t="s">
        <v>690</v>
      </c>
      <c r="D116" s="688"/>
      <c r="E116" s="688"/>
      <c r="F116" s="688"/>
      <c r="G116" s="28"/>
      <c r="H116" s="28"/>
      <c r="I116" s="28"/>
      <c r="J116" s="28"/>
      <c r="K116" s="28"/>
      <c r="L116" s="28"/>
      <c r="M116" s="28"/>
      <c r="N116" s="28"/>
      <c r="O116" s="19"/>
    </row>
    <row r="117" spans="1:15" ht="20.100000000000001" customHeight="1" x14ac:dyDescent="0.2">
      <c r="A117" s="19"/>
      <c r="B117" s="31"/>
      <c r="C117" s="27"/>
      <c r="D117" s="27"/>
      <c r="E117" s="27"/>
      <c r="F117" s="28"/>
      <c r="G117" s="28"/>
      <c r="H117" s="28"/>
      <c r="I117" s="28"/>
      <c r="J117" s="28"/>
      <c r="K117" s="680" t="s">
        <v>690</v>
      </c>
      <c r="L117" s="680"/>
      <c r="M117" s="680"/>
      <c r="N117" s="680"/>
      <c r="O117" s="19"/>
    </row>
    <row r="118" spans="1:15" ht="15.95" customHeight="1" x14ac:dyDescent="0.2">
      <c r="A118" s="19"/>
      <c r="B118" s="683" t="s">
        <v>296</v>
      </c>
      <c r="C118" s="683"/>
      <c r="D118" s="683"/>
      <c r="E118" s="683"/>
      <c r="F118" s="683"/>
      <c r="G118" s="63"/>
      <c r="H118" s="683" t="s">
        <v>291</v>
      </c>
      <c r="I118" s="683"/>
      <c r="J118" s="683"/>
      <c r="K118" s="683"/>
      <c r="L118" s="683"/>
      <c r="M118" s="683"/>
      <c r="N118" s="683"/>
      <c r="O118" s="19"/>
    </row>
    <row r="119" spans="1:15" ht="5.0999999999999996" customHeight="1" x14ac:dyDescent="0.2">
      <c r="A119" s="19"/>
      <c r="B119" s="27"/>
      <c r="C119" s="27"/>
      <c r="D119" s="27"/>
      <c r="E119" s="27"/>
      <c r="F119" s="27"/>
      <c r="G119" s="27"/>
      <c r="H119" s="27"/>
      <c r="I119" s="27"/>
      <c r="J119" s="27"/>
      <c r="K119" s="27"/>
      <c r="L119" s="27"/>
      <c r="M119" s="27"/>
      <c r="N119" s="27"/>
      <c r="O119" s="19"/>
    </row>
    <row r="120" spans="1:15" ht="21.95" customHeight="1" x14ac:dyDescent="0.2">
      <c r="A120" s="19"/>
      <c r="B120" s="47" t="s">
        <v>8</v>
      </c>
      <c r="C120" s="48">
        <v>1997</v>
      </c>
      <c r="D120" s="48">
        <v>2002</v>
      </c>
      <c r="E120" s="48">
        <v>2007</v>
      </c>
      <c r="F120" s="48">
        <v>2012</v>
      </c>
      <c r="G120" s="91"/>
      <c r="H120" s="91"/>
      <c r="I120" s="91"/>
      <c r="J120" s="91"/>
      <c r="K120" s="91"/>
      <c r="L120" s="91"/>
      <c r="M120" s="91"/>
      <c r="N120" s="91"/>
      <c r="O120" s="19"/>
    </row>
    <row r="121" spans="1:15" ht="18" customHeight="1" x14ac:dyDescent="0.2">
      <c r="A121" s="19"/>
      <c r="B121" s="96" t="s">
        <v>16</v>
      </c>
      <c r="C121" s="104">
        <f>AUX!C75</f>
        <v>1.4611013039185572</v>
      </c>
      <c r="D121" s="104">
        <f>AUX!H75</f>
        <v>1.4624444371409304</v>
      </c>
      <c r="E121" s="104">
        <f>AUX!M75</f>
        <v>1.3502316877831153</v>
      </c>
      <c r="F121" s="104">
        <f>AUX!R75</f>
        <v>1.2877062357186866</v>
      </c>
      <c r="G121" s="92"/>
      <c r="H121" s="92"/>
      <c r="I121" s="92"/>
      <c r="J121" s="92"/>
      <c r="K121" s="92"/>
      <c r="L121" s="92"/>
      <c r="M121" s="92"/>
      <c r="N121" s="92"/>
      <c r="O121" s="19"/>
    </row>
    <row r="122" spans="1:15" ht="18" customHeight="1" x14ac:dyDescent="0.2">
      <c r="A122" s="19"/>
      <c r="B122" s="97" t="str">
        <f>AUX!A2</f>
        <v>ARS Alentejo</v>
      </c>
      <c r="C122" s="105">
        <f>AUX!C76</f>
        <v>1.372540746974485</v>
      </c>
      <c r="D122" s="105">
        <f>AUX!H76</f>
        <v>1.3577297198797247</v>
      </c>
      <c r="E122" s="105">
        <f>AUX!M76</f>
        <v>1.2410718359326536</v>
      </c>
      <c r="F122" s="105">
        <f>AUX!R76</f>
        <v>1.3411172216283358</v>
      </c>
      <c r="G122" s="92"/>
      <c r="H122" s="92"/>
      <c r="I122" s="92"/>
      <c r="J122" s="92"/>
      <c r="K122" s="92"/>
      <c r="L122" s="92"/>
      <c r="M122" s="92"/>
      <c r="N122" s="92"/>
      <c r="O122" s="19"/>
    </row>
    <row r="123" spans="1:15" ht="18" customHeight="1" x14ac:dyDescent="0.2">
      <c r="A123" s="19"/>
      <c r="B123" s="596" t="str">
        <f>AUX!A3</f>
        <v>ULS Norte Alentejano</v>
      </c>
      <c r="C123" s="106">
        <f>AUX!C77</f>
        <v>1.3905701119796645</v>
      </c>
      <c r="D123" s="106">
        <f>AUX!H77</f>
        <v>1.370427994520437</v>
      </c>
      <c r="E123" s="106">
        <f>AUX!M77</f>
        <v>1.0963320899961588</v>
      </c>
      <c r="F123" s="106">
        <f>AUX!R77</f>
        <v>1.2433737639216165</v>
      </c>
      <c r="G123" s="93"/>
      <c r="H123" s="93"/>
      <c r="I123" s="93"/>
      <c r="J123" s="93"/>
      <c r="K123" s="93"/>
      <c r="L123" s="93"/>
      <c r="M123" s="93"/>
      <c r="N123" s="93"/>
      <c r="O123" s="19"/>
    </row>
    <row r="124" spans="1:15" ht="15" customHeight="1" x14ac:dyDescent="0.2">
      <c r="A124" s="19"/>
      <c r="B124" s="31"/>
      <c r="C124" s="688" t="s">
        <v>690</v>
      </c>
      <c r="D124" s="688"/>
      <c r="E124" s="688"/>
      <c r="F124" s="688"/>
      <c r="G124" s="28"/>
      <c r="H124" s="28"/>
      <c r="I124" s="28"/>
      <c r="J124" s="28"/>
      <c r="K124" s="28"/>
      <c r="L124" s="28"/>
      <c r="M124" s="28"/>
      <c r="N124" s="28"/>
      <c r="O124" s="19"/>
    </row>
    <row r="125" spans="1:15" ht="9.9499999999999993" customHeight="1" x14ac:dyDescent="0.2">
      <c r="A125" s="19"/>
      <c r="B125" s="683"/>
      <c r="C125" s="683"/>
      <c r="D125" s="683"/>
      <c r="E125" s="683"/>
      <c r="F125" s="683"/>
      <c r="G125" s="683"/>
      <c r="H125" s="683"/>
      <c r="I125" s="683"/>
      <c r="J125" s="683"/>
      <c r="K125" s="683"/>
      <c r="L125" s="683"/>
      <c r="M125" s="683"/>
      <c r="N125" s="683"/>
      <c r="O125" s="19"/>
    </row>
    <row r="126" spans="1:15" ht="20.100000000000001" customHeight="1" x14ac:dyDescent="0.2">
      <c r="A126" s="19"/>
      <c r="B126" s="684" t="s">
        <v>293</v>
      </c>
      <c r="C126" s="684"/>
      <c r="D126" s="684"/>
      <c r="E126" s="684"/>
      <c r="F126" s="684"/>
      <c r="G126" s="27"/>
      <c r="H126" s="27"/>
      <c r="I126" s="27"/>
      <c r="J126" s="27"/>
      <c r="K126" s="27"/>
      <c r="L126" s="27"/>
      <c r="M126" s="27"/>
      <c r="N126" s="27"/>
      <c r="O126" s="19"/>
    </row>
    <row r="127" spans="1:15" ht="20.100000000000001" customHeight="1" x14ac:dyDescent="0.2">
      <c r="A127" s="19"/>
      <c r="B127" s="684"/>
      <c r="C127" s="684"/>
      <c r="D127" s="684"/>
      <c r="E127" s="684"/>
      <c r="F127" s="684"/>
      <c r="G127" s="91"/>
      <c r="H127" s="91"/>
      <c r="I127" s="91"/>
      <c r="J127" s="91"/>
      <c r="K127" s="91"/>
      <c r="L127" s="91"/>
      <c r="M127" s="91"/>
      <c r="N127" s="91"/>
      <c r="O127" s="19"/>
    </row>
    <row r="128" spans="1:15" ht="31.5" customHeight="1" x14ac:dyDescent="0.2">
      <c r="A128" s="19"/>
      <c r="B128" s="684"/>
      <c r="C128" s="684"/>
      <c r="D128" s="684"/>
      <c r="E128" s="684"/>
      <c r="F128" s="684"/>
      <c r="G128" s="94"/>
      <c r="H128" s="94"/>
      <c r="I128" s="94"/>
      <c r="J128" s="94"/>
      <c r="K128" s="94"/>
      <c r="L128" s="94"/>
      <c r="M128" s="94"/>
      <c r="N128" s="94"/>
      <c r="O128" s="19"/>
    </row>
    <row r="129" spans="1:15" ht="15" customHeight="1" x14ac:dyDescent="0.2">
      <c r="A129" s="19"/>
      <c r="B129" s="100"/>
      <c r="C129" s="101"/>
      <c r="D129" s="101"/>
      <c r="E129" s="101"/>
      <c r="F129" s="101"/>
      <c r="G129" s="94"/>
      <c r="H129" s="94"/>
      <c r="I129" s="94"/>
      <c r="J129" s="94"/>
      <c r="K129" s="94"/>
      <c r="L129" s="94"/>
      <c r="M129" s="94"/>
      <c r="N129" s="94"/>
      <c r="O129" s="19"/>
    </row>
    <row r="130" spans="1:15" ht="12.75" customHeight="1" x14ac:dyDescent="0.2">
      <c r="A130" s="19"/>
      <c r="B130" s="120" t="s">
        <v>28</v>
      </c>
      <c r="C130" s="24"/>
      <c r="D130" s="24"/>
      <c r="E130" s="25"/>
      <c r="F130" s="24"/>
      <c r="G130" s="24"/>
      <c r="H130" s="24"/>
      <c r="I130" s="24"/>
      <c r="J130" s="24"/>
      <c r="K130" s="24"/>
      <c r="L130" s="24"/>
      <c r="M130" s="24"/>
      <c r="O130" s="19"/>
    </row>
    <row r="131" spans="1:15" ht="20.100000000000001" customHeight="1" x14ac:dyDescent="0.2">
      <c r="A131" s="19"/>
      <c r="B131" s="19"/>
      <c r="C131" s="19"/>
      <c r="D131" s="19"/>
      <c r="E131" s="19"/>
      <c r="F131" s="19"/>
      <c r="G131" s="19"/>
      <c r="H131" s="19"/>
      <c r="I131" s="19"/>
      <c r="J131" s="19"/>
      <c r="K131" s="680" t="s">
        <v>690</v>
      </c>
      <c r="L131" s="680"/>
      <c r="M131" s="680"/>
      <c r="N131" s="680"/>
      <c r="O131" s="19"/>
    </row>
    <row r="132" spans="1:15" ht="20.100000000000001" customHeight="1" thickBot="1" x14ac:dyDescent="0.3">
      <c r="A132" s="19"/>
      <c r="B132" s="687" t="s">
        <v>49</v>
      </c>
      <c r="C132" s="687"/>
      <c r="D132" s="687"/>
      <c r="E132" s="687"/>
      <c r="F132" s="687"/>
      <c r="G132" s="687"/>
      <c r="H132" s="687"/>
      <c r="I132" s="687"/>
      <c r="J132" s="687"/>
      <c r="K132" s="687"/>
      <c r="L132" s="687"/>
      <c r="M132" s="687"/>
      <c r="N132" s="687"/>
      <c r="O132" s="19"/>
    </row>
    <row r="133" spans="1:15" ht="9.9499999999999993" customHeight="1" x14ac:dyDescent="0.2">
      <c r="A133" s="19"/>
      <c r="B133" s="19"/>
      <c r="C133" s="19"/>
      <c r="D133" s="19"/>
      <c r="E133" s="19"/>
      <c r="F133" s="19"/>
      <c r="G133" s="19"/>
      <c r="H133" s="19"/>
      <c r="I133" s="19"/>
      <c r="J133" s="19"/>
      <c r="K133" s="19"/>
      <c r="L133" s="19"/>
      <c r="M133" s="19"/>
      <c r="N133" s="19"/>
      <c r="O133" s="19"/>
    </row>
    <row r="134" spans="1:15" ht="15.95" customHeight="1" x14ac:dyDescent="0.2">
      <c r="A134" s="19"/>
      <c r="B134" s="683" t="s">
        <v>298</v>
      </c>
      <c r="C134" s="683"/>
      <c r="D134" s="683"/>
      <c r="E134" s="683"/>
      <c r="F134" s="683"/>
      <c r="G134" s="683"/>
      <c r="H134" s="683"/>
      <c r="I134" s="683"/>
      <c r="J134" s="683"/>
      <c r="K134" s="683"/>
      <c r="L134" s="683"/>
      <c r="M134" s="683"/>
      <c r="N134" s="683"/>
      <c r="O134" s="19"/>
    </row>
    <row r="135" spans="1:15" ht="5.0999999999999996" customHeight="1" x14ac:dyDescent="0.2">
      <c r="A135" s="19"/>
      <c r="B135" s="27"/>
      <c r="C135" s="27"/>
      <c r="D135" s="27"/>
      <c r="E135" s="27"/>
      <c r="F135" s="27"/>
      <c r="G135" s="27"/>
      <c r="H135" s="27"/>
      <c r="I135" s="27"/>
      <c r="J135" s="27"/>
      <c r="K135" s="27"/>
      <c r="L135" s="27"/>
      <c r="M135" s="27"/>
      <c r="N135" s="27"/>
      <c r="O135" s="19"/>
    </row>
    <row r="136" spans="1:15" ht="15" customHeight="1" x14ac:dyDescent="0.2">
      <c r="A136" s="19"/>
      <c r="B136" s="734" t="s">
        <v>50</v>
      </c>
      <c r="C136" s="731" t="s">
        <v>16</v>
      </c>
      <c r="D136" s="732"/>
      <c r="E136" s="733"/>
      <c r="F136" s="731" t="str">
        <f>AUX!A2</f>
        <v>ARS Alentejo</v>
      </c>
      <c r="G136" s="732"/>
      <c r="H136" s="733"/>
      <c r="I136" s="731" t="str">
        <f>AUX!A3</f>
        <v>ULS Norte Alentejano</v>
      </c>
      <c r="J136" s="732"/>
      <c r="K136" s="733"/>
      <c r="L136" s="548"/>
      <c r="M136" s="549"/>
      <c r="N136" s="549"/>
      <c r="O136" s="19"/>
    </row>
    <row r="137" spans="1:15" ht="15" customHeight="1" x14ac:dyDescent="0.2">
      <c r="A137" s="19"/>
      <c r="B137" s="735"/>
      <c r="C137" s="48" t="s">
        <v>13</v>
      </c>
      <c r="D137" s="48" t="s">
        <v>14</v>
      </c>
      <c r="E137" s="48" t="s">
        <v>15</v>
      </c>
      <c r="F137" s="48" t="s">
        <v>13</v>
      </c>
      <c r="G137" s="48" t="s">
        <v>14</v>
      </c>
      <c r="H137" s="48" t="s">
        <v>15</v>
      </c>
      <c r="I137" s="48" t="s">
        <v>13</v>
      </c>
      <c r="J137" s="49" t="s">
        <v>14</v>
      </c>
      <c r="K137" s="49" t="s">
        <v>15</v>
      </c>
      <c r="L137" s="548"/>
      <c r="M137" s="549"/>
      <c r="N137" s="549"/>
      <c r="O137" s="19"/>
    </row>
    <row r="138" spans="1:15" ht="24.95" customHeight="1" x14ac:dyDescent="0.2">
      <c r="A138" s="19"/>
      <c r="B138" s="50" t="s">
        <v>130</v>
      </c>
      <c r="C138" s="51">
        <f>AUX!B81</f>
        <v>75.842931027107568</v>
      </c>
      <c r="D138" s="52">
        <f>AUX!B85</f>
        <v>72.236034473125429</v>
      </c>
      <c r="E138" s="53">
        <f>AUX!B92</f>
        <v>79.443923615595722</v>
      </c>
      <c r="F138" s="51">
        <f>AUX!B82</f>
        <v>75.691022309697189</v>
      </c>
      <c r="G138" s="52">
        <f>AUX!B86</f>
        <v>72.163344621993545</v>
      </c>
      <c r="H138" s="53">
        <f>AUX!B93</f>
        <v>79.47611044107407</v>
      </c>
      <c r="I138" s="51">
        <f>AUX!B83</f>
        <v>76.250812012423197</v>
      </c>
      <c r="J138" s="52">
        <f>AUX!B87</f>
        <v>73.022906502336298</v>
      </c>
      <c r="K138" s="53">
        <f>AUX!B94</f>
        <v>79.567612167501792</v>
      </c>
      <c r="L138" s="690" t="s">
        <v>693</v>
      </c>
      <c r="M138" s="691"/>
      <c r="N138" s="691"/>
      <c r="O138" s="19"/>
    </row>
    <row r="139" spans="1:15" ht="5.0999999999999996" customHeight="1" x14ac:dyDescent="0.2">
      <c r="A139" s="19"/>
      <c r="B139" s="54"/>
      <c r="C139" s="55"/>
      <c r="D139" s="55"/>
      <c r="E139" s="55"/>
      <c r="F139" s="55"/>
      <c r="G139" s="55"/>
      <c r="H139" s="55"/>
      <c r="I139" s="55"/>
      <c r="J139" s="55"/>
      <c r="K139" s="56"/>
      <c r="L139" s="690"/>
      <c r="M139" s="691"/>
      <c r="N139" s="691"/>
      <c r="O139" s="19"/>
    </row>
    <row r="140" spans="1:15" ht="24.95" customHeight="1" x14ac:dyDescent="0.2">
      <c r="A140" s="19"/>
      <c r="B140" s="57" t="s">
        <v>299</v>
      </c>
      <c r="C140" s="58">
        <f>AUX!P81</f>
        <v>80.571829775787393</v>
      </c>
      <c r="D140" s="59">
        <f>AUX!P85</f>
        <v>77.325289100626719</v>
      </c>
      <c r="E140" s="60">
        <f>AUX!P92</f>
        <v>83.655929725352806</v>
      </c>
      <c r="F140" s="58">
        <f>AUX!P82</f>
        <v>79.547804440226841</v>
      </c>
      <c r="G140" s="59">
        <f>AUX!P86</f>
        <v>76.72757198453084</v>
      </c>
      <c r="H140" s="60">
        <f>AUX!P93</f>
        <v>82.372443650216013</v>
      </c>
      <c r="I140" s="58">
        <f>AUX!P83</f>
        <v>79.522800424415166</v>
      </c>
      <c r="J140" s="59">
        <f>AUX!P87</f>
        <v>76.882164044007396</v>
      </c>
      <c r="K140" s="60">
        <f>AUX!P94</f>
        <v>82.106677958273039</v>
      </c>
      <c r="L140" s="690"/>
      <c r="M140" s="691"/>
      <c r="N140" s="691"/>
      <c r="O140" s="19"/>
    </row>
    <row r="141" spans="1:15" ht="15" customHeight="1" x14ac:dyDescent="0.2">
      <c r="A141" s="19"/>
      <c r="B141" s="686" t="s">
        <v>51</v>
      </c>
      <c r="C141" s="686"/>
      <c r="D141" s="686"/>
      <c r="E141" s="686"/>
      <c r="F141" s="19"/>
      <c r="G141" s="19"/>
      <c r="H141" s="19"/>
      <c r="I141" s="19"/>
      <c r="J141" s="19"/>
      <c r="K141" s="19"/>
      <c r="L141" s="19"/>
      <c r="M141" s="19"/>
      <c r="N141" s="19"/>
      <c r="O141" s="19"/>
    </row>
    <row r="142" spans="1:15" ht="9.9499999999999993" customHeight="1" x14ac:dyDescent="0.2">
      <c r="A142" s="19"/>
      <c r="B142" s="19"/>
      <c r="C142" s="19"/>
      <c r="D142" s="19"/>
      <c r="E142" s="19"/>
      <c r="F142" s="19"/>
      <c r="G142" s="19"/>
      <c r="H142" s="19"/>
      <c r="I142" s="19"/>
      <c r="J142" s="19"/>
      <c r="K142" s="19"/>
      <c r="L142" s="19"/>
      <c r="M142" s="19"/>
      <c r="N142" s="19"/>
      <c r="O142" s="19"/>
    </row>
    <row r="143" spans="1:15" ht="48" customHeight="1" x14ac:dyDescent="0.2">
      <c r="A143" s="19"/>
      <c r="B143" s="685" t="s">
        <v>679</v>
      </c>
      <c r="C143" s="685"/>
      <c r="D143" s="685"/>
      <c r="E143" s="685"/>
      <c r="F143" s="685"/>
      <c r="G143" s="685"/>
      <c r="H143" s="685"/>
      <c r="I143" s="685"/>
      <c r="J143" s="685"/>
      <c r="K143" s="685"/>
      <c r="L143" s="19"/>
      <c r="M143" s="19"/>
      <c r="N143" s="19"/>
      <c r="O143" s="19"/>
    </row>
    <row r="144" spans="1:15" ht="15" customHeight="1" x14ac:dyDescent="0.2">
      <c r="A144" s="19"/>
      <c r="B144" s="19"/>
      <c r="C144" s="19"/>
      <c r="D144" s="19"/>
      <c r="E144" s="19"/>
      <c r="F144" s="19"/>
      <c r="G144" s="19"/>
      <c r="H144" s="19"/>
      <c r="I144" s="19"/>
      <c r="J144" s="19"/>
      <c r="K144" s="19"/>
      <c r="L144" s="19"/>
      <c r="M144" s="19"/>
      <c r="N144" s="19"/>
      <c r="O144" s="19"/>
    </row>
    <row r="145" spans="1:15" ht="26.1" customHeight="1" x14ac:dyDescent="0.2">
      <c r="A145" s="19"/>
      <c r="B145" s="682" t="s">
        <v>300</v>
      </c>
      <c r="C145" s="682"/>
      <c r="D145" s="682"/>
      <c r="E145" s="682"/>
      <c r="F145" s="682"/>
      <c r="G145" s="63"/>
      <c r="H145" s="682" t="s">
        <v>275</v>
      </c>
      <c r="I145" s="682"/>
      <c r="J145" s="682"/>
      <c r="K145" s="682"/>
      <c r="L145" s="682"/>
      <c r="M145" s="682"/>
      <c r="N145" s="682"/>
      <c r="O145" s="19"/>
    </row>
    <row r="146" spans="1:15" ht="5.0999999999999996" customHeight="1" x14ac:dyDescent="0.2">
      <c r="A146" s="19"/>
      <c r="B146" s="27"/>
      <c r="C146" s="27"/>
      <c r="D146" s="27"/>
      <c r="E146" s="27"/>
      <c r="F146" s="27"/>
      <c r="G146" s="27"/>
      <c r="H146" s="27"/>
      <c r="I146" s="27"/>
      <c r="J146" s="27"/>
      <c r="K146" s="27"/>
      <c r="L146" s="27"/>
      <c r="M146" s="27"/>
      <c r="N146" s="27"/>
      <c r="O146" s="19"/>
    </row>
    <row r="147" spans="1:15" ht="15" customHeight="1" x14ac:dyDescent="0.2">
      <c r="A147" s="19"/>
      <c r="B147" s="19"/>
      <c r="C147" s="19"/>
      <c r="D147" s="19"/>
      <c r="E147" s="19"/>
      <c r="F147" s="19"/>
      <c r="G147" s="19"/>
      <c r="H147" s="19"/>
      <c r="I147" s="19"/>
      <c r="J147" s="19"/>
      <c r="K147" s="19"/>
      <c r="L147" s="19"/>
      <c r="M147" s="19"/>
      <c r="N147" s="19"/>
      <c r="O147" s="19"/>
    </row>
    <row r="148" spans="1:15" ht="15" customHeight="1" x14ac:dyDescent="0.2">
      <c r="A148" s="19"/>
      <c r="B148" s="19"/>
      <c r="C148" s="19"/>
      <c r="D148" s="19"/>
      <c r="E148" s="19"/>
      <c r="F148" s="19"/>
      <c r="G148" s="19"/>
      <c r="H148" s="19"/>
      <c r="I148" s="19"/>
      <c r="J148" s="19"/>
      <c r="K148" s="19"/>
      <c r="L148" s="19"/>
      <c r="M148" s="19"/>
      <c r="N148" s="19"/>
      <c r="O148" s="19"/>
    </row>
    <row r="149" spans="1:15" ht="15" customHeight="1" x14ac:dyDescent="0.2">
      <c r="A149" s="19"/>
      <c r="B149" s="19"/>
      <c r="C149" s="19"/>
      <c r="D149" s="19"/>
      <c r="E149" s="19"/>
      <c r="F149" s="19"/>
      <c r="G149" s="19"/>
      <c r="H149" s="19"/>
      <c r="I149" s="19"/>
      <c r="J149" s="19"/>
      <c r="K149" s="19"/>
      <c r="L149" s="19"/>
      <c r="M149" s="19"/>
      <c r="N149" s="19"/>
      <c r="O149" s="19"/>
    </row>
    <row r="150" spans="1:15" ht="15" customHeight="1" x14ac:dyDescent="0.2">
      <c r="A150" s="19"/>
      <c r="B150" s="19"/>
      <c r="C150" s="19"/>
      <c r="D150" s="19"/>
      <c r="E150" s="19"/>
      <c r="F150" s="19"/>
      <c r="G150" s="19"/>
      <c r="H150" s="19"/>
      <c r="I150" s="19"/>
      <c r="J150" s="19"/>
      <c r="K150" s="19"/>
      <c r="L150" s="19"/>
      <c r="M150" s="19"/>
      <c r="N150" s="19"/>
      <c r="O150" s="19"/>
    </row>
    <row r="151" spans="1:15" ht="15" customHeight="1" x14ac:dyDescent="0.2">
      <c r="A151" s="19"/>
      <c r="B151" s="19"/>
      <c r="C151" s="19"/>
      <c r="D151" s="19"/>
      <c r="E151" s="19"/>
      <c r="F151" s="19"/>
      <c r="G151" s="19"/>
      <c r="H151" s="19"/>
      <c r="I151" s="19"/>
      <c r="J151" s="19"/>
      <c r="K151" s="19"/>
      <c r="L151" s="19"/>
      <c r="M151" s="19"/>
      <c r="N151" s="19"/>
      <c r="O151" s="19"/>
    </row>
    <row r="152" spans="1:15" ht="15" customHeight="1" x14ac:dyDescent="0.2">
      <c r="A152" s="19"/>
      <c r="B152" s="19"/>
      <c r="C152" s="19"/>
      <c r="D152" s="19"/>
      <c r="E152" s="19"/>
      <c r="F152" s="19"/>
      <c r="G152" s="19"/>
      <c r="H152" s="19"/>
      <c r="I152" s="19"/>
      <c r="J152" s="19"/>
      <c r="K152" s="19"/>
      <c r="L152" s="19"/>
      <c r="M152" s="19"/>
      <c r="N152" s="19"/>
      <c r="O152" s="19"/>
    </row>
    <row r="153" spans="1:15" ht="15" customHeight="1" x14ac:dyDescent="0.2">
      <c r="A153" s="19"/>
      <c r="B153" s="19"/>
      <c r="C153" s="19"/>
      <c r="D153" s="19"/>
      <c r="E153" s="19"/>
      <c r="F153" s="19"/>
      <c r="G153" s="19"/>
      <c r="H153" s="19"/>
      <c r="I153" s="19"/>
      <c r="J153" s="19"/>
      <c r="K153" s="19"/>
      <c r="L153" s="19"/>
      <c r="M153" s="19"/>
      <c r="N153" s="19"/>
      <c r="O153" s="19"/>
    </row>
    <row r="154" spans="1:15" ht="15" customHeight="1" x14ac:dyDescent="0.2">
      <c r="A154" s="19"/>
      <c r="B154" s="19"/>
      <c r="C154" s="19"/>
      <c r="D154" s="19"/>
      <c r="E154" s="19"/>
      <c r="F154" s="19"/>
      <c r="G154" s="19"/>
      <c r="H154" s="19"/>
      <c r="I154" s="19"/>
      <c r="J154" s="19"/>
      <c r="K154" s="19"/>
      <c r="L154" s="19"/>
      <c r="M154" s="19"/>
      <c r="N154" s="19"/>
      <c r="O154" s="19"/>
    </row>
    <row r="155" spans="1:15" ht="15" customHeight="1" x14ac:dyDescent="0.2">
      <c r="A155" s="19"/>
      <c r="B155" s="19"/>
      <c r="C155" s="19"/>
      <c r="D155" s="19"/>
      <c r="E155" s="19"/>
      <c r="F155" s="19"/>
      <c r="G155" s="19"/>
      <c r="H155" s="19"/>
      <c r="I155" s="19"/>
      <c r="J155" s="19"/>
      <c r="K155" s="19"/>
      <c r="L155" s="19"/>
      <c r="M155" s="19"/>
      <c r="N155" s="19"/>
      <c r="O155" s="19"/>
    </row>
    <row r="156" spans="1:15" ht="15" customHeight="1" x14ac:dyDescent="0.2">
      <c r="A156" s="19"/>
      <c r="B156" s="19"/>
      <c r="C156" s="19"/>
      <c r="D156" s="19"/>
      <c r="E156" s="19"/>
      <c r="F156" s="19"/>
      <c r="G156" s="19"/>
      <c r="H156" s="19"/>
      <c r="I156" s="19"/>
      <c r="J156" s="19"/>
      <c r="K156" s="19"/>
      <c r="L156" s="19"/>
      <c r="M156" s="19"/>
      <c r="N156" s="19"/>
      <c r="O156" s="19"/>
    </row>
    <row r="157" spans="1:15" ht="15" customHeight="1" x14ac:dyDescent="0.2">
      <c r="A157" s="19"/>
      <c r="B157" s="19"/>
      <c r="C157" s="19"/>
      <c r="D157" s="19"/>
      <c r="E157" s="19"/>
      <c r="F157" s="19"/>
      <c r="G157" s="19"/>
      <c r="H157" s="19"/>
      <c r="I157" s="19"/>
      <c r="J157" s="19"/>
      <c r="K157" s="19"/>
      <c r="L157" s="19"/>
      <c r="M157" s="19"/>
      <c r="N157" s="19"/>
      <c r="O157" s="19"/>
    </row>
    <row r="158" spans="1:15" ht="15" customHeight="1" x14ac:dyDescent="0.2">
      <c r="A158" s="19"/>
      <c r="B158" s="19"/>
      <c r="C158" s="19"/>
      <c r="D158" s="19"/>
      <c r="E158" s="19"/>
      <c r="F158" s="19"/>
      <c r="G158" s="19"/>
      <c r="H158" s="19"/>
      <c r="I158" s="19"/>
      <c r="J158" s="19"/>
      <c r="K158" s="19"/>
      <c r="L158" s="19"/>
      <c r="M158" s="19"/>
      <c r="N158" s="19"/>
      <c r="O158" s="19"/>
    </row>
    <row r="159" spans="1:15" ht="15" customHeight="1" x14ac:dyDescent="0.2">
      <c r="A159" s="19"/>
      <c r="B159" s="19"/>
      <c r="C159" s="19"/>
      <c r="D159" s="19"/>
      <c r="E159" s="19"/>
      <c r="F159" s="19"/>
      <c r="G159" s="19"/>
      <c r="H159" s="19"/>
      <c r="I159" s="19"/>
      <c r="J159" s="19"/>
      <c r="K159" s="19"/>
      <c r="L159" s="19"/>
      <c r="M159" s="19"/>
      <c r="N159" s="19"/>
      <c r="O159" s="19"/>
    </row>
    <row r="160" spans="1:15" ht="15" customHeight="1" x14ac:dyDescent="0.2">
      <c r="A160" s="19"/>
      <c r="B160" s="19"/>
      <c r="C160" s="19"/>
      <c r="D160" s="19"/>
      <c r="E160" s="19"/>
      <c r="F160" s="19"/>
      <c r="G160" s="19"/>
      <c r="H160" s="19"/>
      <c r="I160" s="19"/>
      <c r="J160" s="19"/>
      <c r="K160" s="19"/>
      <c r="L160" s="19"/>
      <c r="M160" s="19"/>
      <c r="N160" s="19"/>
      <c r="O160" s="19"/>
    </row>
    <row r="161" spans="1:15" ht="15" customHeight="1" x14ac:dyDescent="0.2">
      <c r="A161" s="19"/>
      <c r="B161" s="19"/>
      <c r="C161" s="680" t="s">
        <v>690</v>
      </c>
      <c r="D161" s="680"/>
      <c r="E161" s="680"/>
      <c r="F161" s="680"/>
      <c r="G161" s="19"/>
      <c r="H161" s="19"/>
      <c r="I161" s="19"/>
      <c r="J161" s="19"/>
      <c r="K161" s="680" t="s">
        <v>690</v>
      </c>
      <c r="L161" s="680"/>
      <c r="M161" s="680"/>
      <c r="N161" s="680"/>
      <c r="O161" s="19"/>
    </row>
    <row r="162" spans="1:15" ht="12.75" customHeight="1" x14ac:dyDescent="0.2">
      <c r="A162" s="19"/>
      <c r="B162" s="120" t="s">
        <v>28</v>
      </c>
      <c r="C162" s="24"/>
      <c r="D162" s="24"/>
      <c r="E162" s="25"/>
      <c r="F162" s="24"/>
      <c r="G162" s="24"/>
      <c r="H162" s="24"/>
      <c r="I162" s="24"/>
      <c r="J162" s="24"/>
      <c r="K162" s="24"/>
      <c r="L162" s="24"/>
      <c r="M162" s="24"/>
      <c r="O162" s="19"/>
    </row>
    <row r="163" spans="1:15" ht="15" customHeight="1" x14ac:dyDescent="0.2">
      <c r="A163" s="19"/>
      <c r="B163" s="19"/>
      <c r="C163" s="19"/>
      <c r="D163" s="19"/>
      <c r="E163" s="19"/>
      <c r="F163" s="19"/>
      <c r="G163" s="19"/>
      <c r="H163" s="19"/>
      <c r="I163" s="19"/>
      <c r="J163" s="19"/>
      <c r="K163" s="19"/>
      <c r="L163" s="19"/>
      <c r="M163" s="19"/>
      <c r="N163" s="19"/>
      <c r="O163" s="19"/>
    </row>
    <row r="164" spans="1:15" ht="15" customHeight="1" x14ac:dyDescent="0.2">
      <c r="A164" s="19"/>
      <c r="B164" s="19"/>
      <c r="C164" s="19"/>
      <c r="D164" s="19"/>
      <c r="E164" s="19"/>
      <c r="F164" s="19"/>
      <c r="G164" s="19"/>
      <c r="H164" s="19"/>
      <c r="I164" s="19"/>
      <c r="J164" s="19"/>
      <c r="K164" s="19"/>
      <c r="L164" s="19"/>
      <c r="M164" s="19"/>
      <c r="N164" s="19"/>
      <c r="O164" s="19"/>
    </row>
    <row r="165" spans="1:15" ht="15" customHeight="1" x14ac:dyDescent="0.2">
      <c r="A165" s="19"/>
      <c r="B165" s="19"/>
      <c r="C165" s="19"/>
      <c r="D165" s="19"/>
      <c r="E165" s="19"/>
      <c r="F165" s="19"/>
      <c r="G165" s="19"/>
      <c r="H165" s="19"/>
      <c r="I165" s="19"/>
      <c r="J165" s="19"/>
      <c r="K165" s="19"/>
      <c r="L165" s="19"/>
      <c r="M165" s="19"/>
      <c r="N165" s="19"/>
      <c r="O165" s="19"/>
    </row>
    <row r="166" spans="1:15" ht="15" customHeight="1" thickBot="1" x14ac:dyDescent="0.25">
      <c r="A166" s="19"/>
      <c r="B166" s="19"/>
      <c r="C166" s="19"/>
      <c r="D166" s="19"/>
      <c r="E166" s="19"/>
      <c r="F166" s="19"/>
      <c r="G166" s="19"/>
      <c r="H166" s="19"/>
      <c r="I166" s="19"/>
      <c r="J166" s="19"/>
      <c r="K166" s="19"/>
      <c r="L166" s="19"/>
      <c r="M166" s="19"/>
      <c r="N166" s="19"/>
      <c r="O166" s="19"/>
    </row>
    <row r="167" spans="1:15" ht="9.9499999999999993" customHeight="1" x14ac:dyDescent="0.2">
      <c r="A167" s="19"/>
      <c r="B167" s="628"/>
      <c r="C167" s="628"/>
      <c r="D167" s="628"/>
      <c r="E167" s="628"/>
      <c r="F167" s="628"/>
      <c r="G167" s="628"/>
      <c r="H167" s="628"/>
      <c r="I167" s="628"/>
      <c r="J167" s="628"/>
      <c r="K167" s="628"/>
      <c r="L167" s="628"/>
      <c r="M167" s="628"/>
      <c r="N167" s="628"/>
      <c r="O167" s="19"/>
    </row>
  </sheetData>
  <mergeCells count="93">
    <mergeCell ref="I136:K136"/>
    <mergeCell ref="B76:F76"/>
    <mergeCell ref="B39:F39"/>
    <mergeCell ref="C136:E136"/>
    <mergeCell ref="F136:H136"/>
    <mergeCell ref="B65:F65"/>
    <mergeCell ref="B101:N101"/>
    <mergeCell ref="B134:N134"/>
    <mergeCell ref="B136:B137"/>
    <mergeCell ref="C80:F80"/>
    <mergeCell ref="C116:F116"/>
    <mergeCell ref="C124:F124"/>
    <mergeCell ref="H82:N82"/>
    <mergeCell ref="B82:F82"/>
    <mergeCell ref="B118:F118"/>
    <mergeCell ref="B125:N125"/>
    <mergeCell ref="H103:N103"/>
    <mergeCell ref="C60:F60"/>
    <mergeCell ref="I2:N2"/>
    <mergeCell ref="I18:K18"/>
    <mergeCell ref="L18:N18"/>
    <mergeCell ref="B6:N6"/>
    <mergeCell ref="B14:N14"/>
    <mergeCell ref="B16:N16"/>
    <mergeCell ref="B18:B19"/>
    <mergeCell ref="B7:H7"/>
    <mergeCell ref="B9:H9"/>
    <mergeCell ref="B10:H10"/>
    <mergeCell ref="B11:H11"/>
    <mergeCell ref="B2:C2"/>
    <mergeCell ref="B8:H8"/>
    <mergeCell ref="C18:E18"/>
    <mergeCell ref="F18:H18"/>
    <mergeCell ref="B23:E23"/>
    <mergeCell ref="B27:B29"/>
    <mergeCell ref="I28:K28"/>
    <mergeCell ref="L28:N28"/>
    <mergeCell ref="C27:H28"/>
    <mergeCell ref="I27:N27"/>
    <mergeCell ref="I29:J29"/>
    <mergeCell ref="L29:M29"/>
    <mergeCell ref="C29:D29"/>
    <mergeCell ref="E29:F29"/>
    <mergeCell ref="G29:H29"/>
    <mergeCell ref="B25:N25"/>
    <mergeCell ref="B167:N167"/>
    <mergeCell ref="I30:J30"/>
    <mergeCell ref="C30:D30"/>
    <mergeCell ref="E30:F30"/>
    <mergeCell ref="G30:H30"/>
    <mergeCell ref="I31:J31"/>
    <mergeCell ref="B33:E33"/>
    <mergeCell ref="C31:D31"/>
    <mergeCell ref="E31:F31"/>
    <mergeCell ref="G31:H31"/>
    <mergeCell ref="C32:D32"/>
    <mergeCell ref="E32:F32"/>
    <mergeCell ref="G32:H32"/>
    <mergeCell ref="B72:F72"/>
    <mergeCell ref="B68:F68"/>
    <mergeCell ref="I67:K67"/>
    <mergeCell ref="K33:N33"/>
    <mergeCell ref="K23:N23"/>
    <mergeCell ref="K60:N60"/>
    <mergeCell ref="L138:N140"/>
    <mergeCell ref="K81:N81"/>
    <mergeCell ref="L30:M30"/>
    <mergeCell ref="L31:M31"/>
    <mergeCell ref="L32:M32"/>
    <mergeCell ref="H40:N40"/>
    <mergeCell ref="L67:N67"/>
    <mergeCell ref="H39:N39"/>
    <mergeCell ref="H65:N65"/>
    <mergeCell ref="I32:J32"/>
    <mergeCell ref="B63:N63"/>
    <mergeCell ref="B37:N37"/>
    <mergeCell ref="B40:F40"/>
    <mergeCell ref="C161:F161"/>
    <mergeCell ref="K161:N161"/>
    <mergeCell ref="C98:F98"/>
    <mergeCell ref="K98:N98"/>
    <mergeCell ref="C109:F109"/>
    <mergeCell ref="K117:N117"/>
    <mergeCell ref="K131:N131"/>
    <mergeCell ref="B145:F145"/>
    <mergeCell ref="H145:N145"/>
    <mergeCell ref="H118:N118"/>
    <mergeCell ref="B126:F128"/>
    <mergeCell ref="B103:F103"/>
    <mergeCell ref="B143:K143"/>
    <mergeCell ref="B110:N110"/>
    <mergeCell ref="B141:E141"/>
    <mergeCell ref="B132:N132"/>
  </mergeCells>
  <hyperlinks>
    <hyperlink ref="B61" location="'A01'!A1" display="Topo"/>
    <hyperlink ref="B11:H11" location="'A01'!A132" display="Esperança de Vida"/>
    <hyperlink ref="B10" location="'A01'!A100" display="Natalidade"/>
    <hyperlink ref="B9" location="'A01'!A54" display="Índices Demográficos"/>
    <hyperlink ref="B7" location="'A01'!A14" display="Estimativas da População Residente em 2007"/>
    <hyperlink ref="B4" location="INDICE!A1" display="Índice"/>
    <hyperlink ref="B35" location="'A01'!A1" display="Topo"/>
    <hyperlink ref="B8" location="'A01'!A75" display="Pirâmides Etárias"/>
    <hyperlink ref="B99" location="'A01'!A1" display="Topo"/>
    <hyperlink ref="B130" location="'A01'!A1" display="Topo"/>
    <hyperlink ref="B162" location="'A01'!A1" display="Topo"/>
    <hyperlink ref="B8:H8" location="'A01'!A37" display="Pirâmides Etárias"/>
    <hyperlink ref="B9:H9" location="'A01'!A63" display="Índices Demográficos"/>
    <hyperlink ref="B10:H10" location="'A01'!A101" display="Natalidade"/>
  </hyperlinks>
  <pageMargins left="0.39370078740157483" right="0.19685039370078741" top="0.78740157480314965" bottom="0.39370078740157483" header="0.31496062992125984" footer="0.31496062992125984"/>
  <pageSetup paperSize="9" scale="68" orientation="portrait" r:id="rId1"/>
  <rowBreaks count="2" manualBreakCount="2">
    <brk id="62" max="16383" man="1"/>
    <brk id="13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dimension ref="A1:X216"/>
  <sheetViews>
    <sheetView view="pageBreakPreview" topLeftCell="A196" zoomScale="60" zoomScaleNormal="100" workbookViewId="0"/>
  </sheetViews>
  <sheetFormatPr defaultRowHeight="14.25" x14ac:dyDescent="0.2"/>
  <cols>
    <col min="1" max="1" width="2.7109375" style="6" customWidth="1"/>
    <col min="2" max="2" width="26.28515625" style="6" customWidth="1"/>
    <col min="3" max="3" width="14.140625" style="6" customWidth="1"/>
    <col min="4" max="4" width="13.85546875" style="6" customWidth="1"/>
    <col min="5" max="6" width="12.28515625" style="6" customWidth="1"/>
    <col min="7" max="10" width="14.28515625" style="6" customWidth="1"/>
    <col min="11" max="11" width="2.7109375" style="6" customWidth="1"/>
    <col min="12" max="16384" width="9.140625" style="6"/>
  </cols>
  <sheetData>
    <row r="1" spans="1:11" ht="9.9499999999999993" customHeight="1" x14ac:dyDescent="0.2">
      <c r="A1" s="19"/>
      <c r="B1" s="19"/>
      <c r="C1" s="19"/>
      <c r="D1" s="19"/>
      <c r="E1" s="19"/>
      <c r="F1" s="19"/>
      <c r="G1" s="19"/>
      <c r="H1" s="19"/>
      <c r="I1" s="19"/>
      <c r="J1" s="19"/>
      <c r="K1" s="19"/>
    </row>
    <row r="2" spans="1:11" ht="20.100000000000001" customHeight="1" thickBot="1" x14ac:dyDescent="0.3">
      <c r="A2" s="19"/>
      <c r="B2" s="766" t="str">
        <f>AUX!A1</f>
        <v>Perfil Local de Saúde 2014</v>
      </c>
      <c r="C2" s="766"/>
      <c r="D2" s="766"/>
      <c r="E2" s="111"/>
      <c r="F2" s="111"/>
      <c r="G2" s="111"/>
      <c r="H2" s="769" t="str">
        <f>AUX!A3</f>
        <v>ULS Norte Alentejano</v>
      </c>
      <c r="I2" s="769"/>
      <c r="J2" s="769"/>
      <c r="K2" s="19"/>
    </row>
    <row r="3" spans="1:11" ht="9.9499999999999993" customHeight="1" thickTop="1" x14ac:dyDescent="0.2">
      <c r="A3" s="19"/>
      <c r="B3" s="19"/>
      <c r="C3" s="19"/>
      <c r="D3" s="19"/>
      <c r="E3" s="19"/>
      <c r="F3" s="19"/>
      <c r="G3" s="19"/>
      <c r="H3" s="19"/>
      <c r="I3" s="19"/>
      <c r="J3" s="19"/>
      <c r="K3" s="19"/>
    </row>
    <row r="4" spans="1:11" x14ac:dyDescent="0.2">
      <c r="A4" s="19"/>
      <c r="B4" s="113" t="s">
        <v>0</v>
      </c>
      <c r="C4" s="19"/>
      <c r="D4" s="19"/>
      <c r="E4" s="19"/>
      <c r="F4" s="19"/>
      <c r="G4" s="19"/>
      <c r="H4" s="19"/>
      <c r="I4" s="19"/>
      <c r="J4" s="19"/>
      <c r="K4" s="19"/>
    </row>
    <row r="5" spans="1:11" ht="15" customHeight="1" x14ac:dyDescent="0.2">
      <c r="A5" s="19"/>
      <c r="B5" s="21"/>
      <c r="C5" s="19"/>
      <c r="D5" s="19"/>
      <c r="E5" s="19"/>
      <c r="F5" s="19"/>
      <c r="G5" s="19"/>
      <c r="H5" s="19"/>
      <c r="I5" s="19"/>
      <c r="J5" s="19"/>
      <c r="K5" s="19"/>
    </row>
    <row r="6" spans="1:11" ht="24.95" customHeight="1" x14ac:dyDescent="0.2">
      <c r="A6" s="19"/>
      <c r="B6" s="767" t="s">
        <v>5</v>
      </c>
      <c r="C6" s="767"/>
      <c r="D6" s="767"/>
      <c r="E6" s="767"/>
      <c r="F6" s="767"/>
      <c r="G6" s="767"/>
      <c r="H6" s="767"/>
      <c r="I6" s="767"/>
      <c r="J6" s="767"/>
      <c r="K6" s="19"/>
    </row>
    <row r="7" spans="1:11" ht="18" customHeight="1" x14ac:dyDescent="0.2">
      <c r="A7" s="19"/>
      <c r="B7" s="768" t="s">
        <v>67</v>
      </c>
      <c r="C7" s="768"/>
      <c r="D7" s="768"/>
      <c r="E7" s="768"/>
      <c r="F7" s="768"/>
      <c r="G7" s="768"/>
      <c r="H7" s="768"/>
      <c r="I7" s="19"/>
      <c r="J7" s="19"/>
      <c r="K7" s="19"/>
    </row>
    <row r="8" spans="1:11" ht="15" customHeight="1" x14ac:dyDescent="0.2">
      <c r="A8" s="19"/>
      <c r="B8" s="768" t="s">
        <v>179</v>
      </c>
      <c r="C8" s="768"/>
      <c r="D8" s="768"/>
      <c r="E8" s="768"/>
      <c r="F8" s="768"/>
      <c r="G8" s="768"/>
      <c r="H8" s="768"/>
      <c r="I8" s="19"/>
      <c r="J8" s="19"/>
      <c r="K8" s="19"/>
    </row>
    <row r="9" spans="1:11" ht="15" customHeight="1" x14ac:dyDescent="0.2">
      <c r="A9" s="385"/>
      <c r="B9" s="768" t="s">
        <v>181</v>
      </c>
      <c r="C9" s="768"/>
      <c r="D9" s="768"/>
      <c r="E9" s="768"/>
      <c r="F9" s="768"/>
      <c r="G9" s="768"/>
      <c r="H9" s="768"/>
      <c r="I9" s="385"/>
      <c r="J9" s="385"/>
      <c r="K9" s="385"/>
    </row>
    <row r="10" spans="1:11" ht="15" customHeight="1" x14ac:dyDescent="0.2">
      <c r="A10" s="19"/>
      <c r="B10" s="768" t="s">
        <v>66</v>
      </c>
      <c r="C10" s="768"/>
      <c r="D10" s="768"/>
      <c r="E10" s="768"/>
      <c r="F10" s="768"/>
      <c r="G10" s="768"/>
      <c r="H10" s="768"/>
      <c r="I10" s="19"/>
      <c r="J10" s="19"/>
      <c r="K10" s="19"/>
    </row>
    <row r="11" spans="1:11" ht="15" customHeight="1" x14ac:dyDescent="0.2">
      <c r="A11" s="543"/>
      <c r="B11" s="768" t="s">
        <v>65</v>
      </c>
      <c r="C11" s="768"/>
      <c r="D11" s="768"/>
      <c r="E11" s="768"/>
      <c r="F11" s="768"/>
      <c r="G11" s="768"/>
      <c r="H11" s="768"/>
      <c r="I11" s="543"/>
      <c r="J11" s="543"/>
      <c r="K11" s="543"/>
    </row>
    <row r="12" spans="1:11" ht="15" customHeight="1" x14ac:dyDescent="0.2">
      <c r="A12" s="19"/>
      <c r="B12" s="768" t="s">
        <v>508</v>
      </c>
      <c r="C12" s="768"/>
      <c r="D12" s="768"/>
      <c r="E12" s="768"/>
      <c r="F12" s="768"/>
      <c r="G12" s="768"/>
      <c r="H12" s="768"/>
      <c r="I12" s="19"/>
      <c r="J12" s="19"/>
      <c r="K12" s="19"/>
    </row>
    <row r="13" spans="1:11" ht="20.100000000000001" customHeight="1" x14ac:dyDescent="0.2">
      <c r="A13" s="19"/>
      <c r="B13" s="19"/>
      <c r="C13" s="19"/>
      <c r="D13" s="19"/>
      <c r="E13" s="19"/>
      <c r="F13" s="19"/>
      <c r="G13" s="19"/>
      <c r="H13" s="19"/>
      <c r="I13" s="19"/>
      <c r="J13" s="19"/>
      <c r="K13" s="19"/>
    </row>
    <row r="14" spans="1:11" ht="20.100000000000001" customHeight="1" thickBot="1" x14ac:dyDescent="0.3">
      <c r="A14" s="19"/>
      <c r="B14" s="739" t="s">
        <v>67</v>
      </c>
      <c r="C14" s="739"/>
      <c r="D14" s="739"/>
      <c r="E14" s="739"/>
      <c r="F14" s="739"/>
      <c r="G14" s="739"/>
      <c r="H14" s="739"/>
      <c r="I14" s="739"/>
      <c r="J14" s="739"/>
      <c r="K14" s="19"/>
    </row>
    <row r="15" spans="1:11" ht="9.9499999999999993" customHeight="1" x14ac:dyDescent="0.2">
      <c r="A15" s="19"/>
      <c r="B15" s="19"/>
      <c r="C15" s="19"/>
      <c r="D15" s="19"/>
      <c r="E15" s="19"/>
      <c r="F15" s="19"/>
      <c r="G15" s="19"/>
      <c r="H15" s="19"/>
      <c r="I15" s="19"/>
      <c r="J15" s="19"/>
      <c r="K15" s="19"/>
    </row>
    <row r="16" spans="1:11" ht="39.950000000000003" customHeight="1" x14ac:dyDescent="0.2">
      <c r="A16" s="414"/>
      <c r="B16" s="740" t="s">
        <v>595</v>
      </c>
      <c r="C16" s="740"/>
      <c r="D16" s="740"/>
      <c r="E16" s="740"/>
      <c r="F16" s="741" t="str">
        <f>"EVOLUÇÃO MENSAL DO NÚMERO DE DESEMPREGADOS INSCRITOS NO INSTITUTO DE EMPREGO E FORMAÇÃO PROFISSIONAL (IEFP) " &amp; AUX!E3 &amp; " , POR GÉNERO (JAN-04 A DEZ-13)"</f>
        <v>EVOLUÇÃO MENSAL DO NÚMERO DE DESEMPREGADOS INSCRITOS NO INSTITUTO DE EMPREGO E FORMAÇÃO PROFISSIONAL (IEFP) NA ULS NORTE ALENTEJANO , POR GÉNERO (JAN-04 A DEZ-13)</v>
      </c>
      <c r="G16" s="741"/>
      <c r="H16" s="741"/>
      <c r="I16" s="741"/>
      <c r="J16" s="741"/>
      <c r="K16" s="414"/>
    </row>
    <row r="17" spans="1:11" ht="5.0999999999999996" customHeight="1" x14ac:dyDescent="0.2">
      <c r="A17" s="414"/>
      <c r="B17" s="414"/>
      <c r="C17" s="414"/>
      <c r="D17" s="414"/>
      <c r="E17" s="414"/>
      <c r="F17" s="414"/>
      <c r="G17" s="414"/>
      <c r="H17" s="414"/>
      <c r="I17" s="414"/>
      <c r="J17" s="414"/>
      <c r="K17" s="414"/>
    </row>
    <row r="18" spans="1:11" ht="15" customHeight="1" x14ac:dyDescent="0.2">
      <c r="A18" s="414"/>
      <c r="B18" s="415" t="s">
        <v>8</v>
      </c>
      <c r="C18" s="420">
        <v>40878</v>
      </c>
      <c r="D18" s="420">
        <v>41244</v>
      </c>
      <c r="E18" s="420">
        <v>41609</v>
      </c>
      <c r="F18" s="414"/>
      <c r="G18" s="414"/>
      <c r="H18" s="414"/>
      <c r="I18" s="414"/>
      <c r="J18" s="414"/>
      <c r="K18" s="414"/>
    </row>
    <row r="19" spans="1:11" ht="15" customHeight="1" x14ac:dyDescent="0.2">
      <c r="A19" s="414"/>
      <c r="B19" s="761" t="s">
        <v>303</v>
      </c>
      <c r="C19" s="761"/>
      <c r="D19" s="761"/>
      <c r="E19" s="761"/>
      <c r="F19" s="414"/>
      <c r="G19" s="414"/>
      <c r="H19" s="414"/>
      <c r="I19" s="414"/>
      <c r="J19" s="414"/>
      <c r="K19" s="414"/>
    </row>
    <row r="20" spans="1:11" ht="15" customHeight="1" x14ac:dyDescent="0.2">
      <c r="A20" s="414"/>
      <c r="B20" s="253" t="s">
        <v>16</v>
      </c>
      <c r="C20" s="424">
        <f>AUX!CS104</f>
        <v>576383</v>
      </c>
      <c r="D20" s="424">
        <f>AUX!DE104</f>
        <v>675466</v>
      </c>
      <c r="E20" s="424">
        <f>AUX!DQ104</f>
        <v>654569</v>
      </c>
      <c r="F20" s="414"/>
      <c r="G20" s="414"/>
      <c r="H20" s="414"/>
      <c r="I20" s="414"/>
      <c r="J20" s="414"/>
      <c r="K20" s="414"/>
    </row>
    <row r="21" spans="1:11" ht="15" customHeight="1" x14ac:dyDescent="0.2">
      <c r="A21" s="414"/>
      <c r="B21" s="254" t="str">
        <f>AUX!A2</f>
        <v>ARS Alentejo</v>
      </c>
      <c r="C21" s="425">
        <f>AUX!CS105</f>
        <v>25829</v>
      </c>
      <c r="D21" s="425">
        <f>AUX!DE105</f>
        <v>31561</v>
      </c>
      <c r="E21" s="425">
        <f>AUX!DQ105</f>
        <v>29973</v>
      </c>
      <c r="F21" s="414"/>
      <c r="G21" s="414"/>
      <c r="H21" s="414"/>
      <c r="I21" s="414"/>
      <c r="J21" s="414"/>
      <c r="K21" s="414"/>
    </row>
    <row r="22" spans="1:11" ht="15" customHeight="1" x14ac:dyDescent="0.2">
      <c r="A22" s="414"/>
      <c r="B22" s="597" t="str">
        <f>AUX!A3</f>
        <v>ULS Norte Alentejano</v>
      </c>
      <c r="C22" s="426">
        <f>AUX!CS106</f>
        <v>6530</v>
      </c>
      <c r="D22" s="426">
        <f>AUX!DE106</f>
        <v>7460</v>
      </c>
      <c r="E22" s="426">
        <f>AUX!DQ106</f>
        <v>6748</v>
      </c>
      <c r="F22" s="414"/>
      <c r="G22" s="414"/>
      <c r="H22" s="414"/>
      <c r="I22" s="414"/>
      <c r="J22" s="414"/>
      <c r="K22" s="414"/>
    </row>
    <row r="23" spans="1:11" ht="12.95" customHeight="1" x14ac:dyDescent="0.2">
      <c r="A23" s="414"/>
      <c r="B23" s="422" t="s">
        <v>62</v>
      </c>
      <c r="C23" s="427">
        <f>AUX!CS107</f>
        <v>3247</v>
      </c>
      <c r="D23" s="427">
        <f>AUX!DE107</f>
        <v>3785</v>
      </c>
      <c r="E23" s="427">
        <f>AUX!DQ107</f>
        <v>3243</v>
      </c>
      <c r="F23" s="414"/>
      <c r="G23" s="414"/>
      <c r="H23" s="414"/>
      <c r="I23" s="414"/>
      <c r="J23" s="414"/>
      <c r="K23" s="414"/>
    </row>
    <row r="24" spans="1:11" ht="12.95" customHeight="1" x14ac:dyDescent="0.2">
      <c r="A24" s="414"/>
      <c r="B24" s="423" t="s">
        <v>63</v>
      </c>
      <c r="C24" s="428">
        <f>AUX!CS108</f>
        <v>3283</v>
      </c>
      <c r="D24" s="428">
        <f>AUX!DE108</f>
        <v>3675</v>
      </c>
      <c r="E24" s="428">
        <f>AUX!DQ108</f>
        <v>3505</v>
      </c>
      <c r="F24" s="414"/>
      <c r="G24" s="414"/>
      <c r="H24" s="414"/>
      <c r="I24" s="414"/>
      <c r="J24" s="414"/>
      <c r="K24" s="414"/>
    </row>
    <row r="25" spans="1:11" ht="15" customHeight="1" x14ac:dyDescent="0.2">
      <c r="A25" s="414"/>
      <c r="B25" s="758" t="s">
        <v>304</v>
      </c>
      <c r="C25" s="759"/>
      <c r="D25" s="759"/>
      <c r="E25" s="760"/>
      <c r="F25" s="414"/>
      <c r="G25" s="414"/>
      <c r="H25" s="414"/>
      <c r="I25" s="414"/>
      <c r="J25" s="414"/>
      <c r="K25" s="414"/>
    </row>
    <row r="26" spans="1:11" ht="15" customHeight="1" x14ac:dyDescent="0.2">
      <c r="A26" s="414"/>
      <c r="B26" s="253" t="s">
        <v>16</v>
      </c>
      <c r="C26" s="256">
        <f>AUX!CG112</f>
        <v>10.866763610623826</v>
      </c>
      <c r="D26" s="256">
        <f>AUX!CS112</f>
        <v>17.190479247306044</v>
      </c>
      <c r="E26" s="256">
        <f>AUX!DE112</f>
        <v>-3.0937160419621414</v>
      </c>
      <c r="F26" s="414"/>
      <c r="G26" s="414"/>
      <c r="H26" s="414"/>
      <c r="I26" s="414"/>
      <c r="J26" s="414"/>
      <c r="K26" s="414"/>
    </row>
    <row r="27" spans="1:11" ht="15" customHeight="1" x14ac:dyDescent="0.2">
      <c r="A27" s="414"/>
      <c r="B27" s="254" t="str">
        <f>AUX!A2</f>
        <v>ARS Alentejo</v>
      </c>
      <c r="C27" s="257">
        <f>AUX!CG113</f>
        <v>13.017414894548002</v>
      </c>
      <c r="D27" s="257">
        <f>AUX!CS113</f>
        <v>22.192109644198382</v>
      </c>
      <c r="E27" s="257">
        <f>AUX!DE113</f>
        <v>-5.0315262507525116</v>
      </c>
      <c r="F27" s="414"/>
      <c r="G27" s="414"/>
      <c r="H27" s="414"/>
      <c r="I27" s="414"/>
      <c r="J27" s="414"/>
      <c r="K27" s="414"/>
    </row>
    <row r="28" spans="1:11" ht="15" customHeight="1" x14ac:dyDescent="0.2">
      <c r="A28" s="414"/>
      <c r="B28" s="598" t="str">
        <f>AUX!A3</f>
        <v>ULS Norte Alentejano</v>
      </c>
      <c r="C28" s="258">
        <f>AUX!CG114</f>
        <v>4.5636509207365892</v>
      </c>
      <c r="D28" s="258">
        <f>AUX!CS114</f>
        <v>14.241960183767228</v>
      </c>
      <c r="E28" s="258">
        <f>AUX!DE114</f>
        <v>-9.5442359249329751</v>
      </c>
      <c r="F28" s="414"/>
      <c r="G28" s="414"/>
      <c r="H28" s="414"/>
      <c r="I28" s="414"/>
      <c r="J28" s="414"/>
      <c r="K28" s="414"/>
    </row>
    <row r="29" spans="1:11" ht="15" customHeight="1" x14ac:dyDescent="0.2">
      <c r="A29" s="414"/>
      <c r="B29" s="542" t="s">
        <v>495</v>
      </c>
      <c r="C29" s="416"/>
      <c r="D29" s="416"/>
      <c r="E29" s="417"/>
      <c r="F29" s="414"/>
      <c r="G29" s="414"/>
      <c r="H29" s="414"/>
      <c r="I29" s="414"/>
      <c r="J29" s="414"/>
      <c r="K29" s="414"/>
    </row>
    <row r="30" spans="1:11" ht="15" customHeight="1" x14ac:dyDescent="0.2">
      <c r="A30" s="414"/>
      <c r="B30" s="253" t="s">
        <v>16</v>
      </c>
      <c r="C30" s="256">
        <f>AUX!CS118</f>
        <v>67.444485373101628</v>
      </c>
      <c r="D30" s="256">
        <f>AUX!DE118</f>
        <v>79.352050551973861</v>
      </c>
      <c r="E30" s="256">
        <f>AUX!DQ118</f>
        <v>76.897123434421545</v>
      </c>
      <c r="F30" s="414"/>
      <c r="G30" s="414"/>
      <c r="H30" s="414"/>
      <c r="I30" s="414"/>
      <c r="J30" s="414"/>
      <c r="K30" s="414"/>
    </row>
    <row r="31" spans="1:11" ht="15" customHeight="1" x14ac:dyDescent="0.2">
      <c r="A31" s="414"/>
      <c r="B31" s="254" t="str">
        <f>AUX!A2</f>
        <v>ARS Alentejo</v>
      </c>
      <c r="C31" s="257">
        <f>AUX!CS119</f>
        <v>58.61235604470415</v>
      </c>
      <c r="D31" s="257">
        <f>AUX!DE119</f>
        <v>72.285983239161453</v>
      </c>
      <c r="E31" s="257">
        <f>AUX!DQ119</f>
        <v>68.64889501686848</v>
      </c>
      <c r="F31" s="414"/>
      <c r="G31" s="414"/>
      <c r="H31" s="414"/>
      <c r="I31" s="414"/>
      <c r="J31" s="414"/>
      <c r="K31" s="414"/>
    </row>
    <row r="32" spans="1:11" ht="15" customHeight="1" x14ac:dyDescent="0.2">
      <c r="A32" s="414"/>
      <c r="B32" s="598" t="str">
        <f>AUX!A3</f>
        <v>ULS Norte Alentejano</v>
      </c>
      <c r="C32" s="258">
        <f>AUX!CS120</f>
        <v>63.730944154906211</v>
      </c>
      <c r="D32" s="258">
        <f>AUX!DE120</f>
        <v>73.765709821914143</v>
      </c>
      <c r="E32" s="258">
        <f>AUX!DQ120</f>
        <v>66.725336444809216</v>
      </c>
      <c r="F32" s="414"/>
      <c r="G32" s="414"/>
      <c r="H32" s="414"/>
      <c r="I32" s="414"/>
      <c r="J32" s="414"/>
      <c r="K32" s="414"/>
    </row>
    <row r="33" spans="1:11" ht="15" customHeight="1" x14ac:dyDescent="0.2">
      <c r="A33" s="414"/>
      <c r="B33" s="421"/>
      <c r="C33" s="681" t="s">
        <v>694</v>
      </c>
      <c r="D33" s="681"/>
      <c r="E33" s="681"/>
      <c r="F33" s="550"/>
      <c r="G33" s="414"/>
      <c r="H33" s="414"/>
      <c r="I33" s="414"/>
      <c r="J33" s="414"/>
      <c r="K33" s="414"/>
    </row>
    <row r="34" spans="1:11" ht="24.95" customHeight="1" x14ac:dyDescent="0.2">
      <c r="A34" s="414"/>
      <c r="B34" s="684" t="s">
        <v>64</v>
      </c>
      <c r="C34" s="684"/>
      <c r="D34" s="684"/>
      <c r="E34" s="112"/>
      <c r="G34" s="414"/>
      <c r="H34" s="681" t="s">
        <v>694</v>
      </c>
      <c r="I34" s="681"/>
      <c r="J34" s="681"/>
      <c r="K34" s="414"/>
    </row>
    <row r="35" spans="1:11" ht="15" customHeight="1" x14ac:dyDescent="0.2">
      <c r="A35" s="414"/>
      <c r="B35" s="414"/>
      <c r="C35" s="414"/>
      <c r="D35" s="414"/>
      <c r="E35" s="414"/>
      <c r="F35" s="414"/>
      <c r="G35" s="414"/>
      <c r="H35" s="414"/>
      <c r="I35" s="414"/>
      <c r="J35" s="414"/>
      <c r="K35" s="414"/>
    </row>
    <row r="36" spans="1:11" ht="50.1" customHeight="1" x14ac:dyDescent="0.2">
      <c r="A36" s="19"/>
      <c r="B36" s="740" t="str">
        <f>"VARIAÇÃO HOMÓLOGA* DO NÚMERO DE DESEMPREGADOS INSCRITOS NO INSTITUTO DE EMPREGO E FORMAÇÃO PROFISSIONAL (IEFP) " &amp; AUX!F2 &amp; " E " &amp; AUX!E3 &amp; " (JAN-05 A DEZ-13)"</f>
        <v>VARIAÇÃO HOMÓLOGA* DO NÚMERO DE DESEMPREGADOS INSCRITOS NO INSTITUTO DE EMPREGO E FORMAÇÃO PROFISSIONAL (IEFP) NA ARS ALENTEJO E NA ULS NORTE ALENTEJANO (JAN-05 A DEZ-13)</v>
      </c>
      <c r="C36" s="740"/>
      <c r="D36" s="740"/>
      <c r="E36" s="740"/>
      <c r="F36" s="741" t="str">
        <f>"EVOLUÇÃO MENSAL DOS DESEMPREGADOS INSCRITOS NO INSTITUTO DE EMPREGO E FORMAÇÃO PROFISSIONAL (IEFP) / 1000 HABITANTES DA POPULAÇÃO ATIVA (15+ ANOS) NO CONTINENTE, " &amp; AUX!F2 &amp; " E " &amp; AUX!E3 &amp; " (JAN-04 A DEZ-13)"</f>
        <v>EVOLUÇÃO MENSAL DOS DESEMPREGADOS INSCRITOS NO INSTITUTO DE EMPREGO E FORMAÇÃO PROFISSIONAL (IEFP) / 1000 HABITANTES DA POPULAÇÃO ATIVA (15+ ANOS) NO CONTINENTE, NA ARS ALENTEJO E NA ULS NORTE ALENTEJANO (JAN-04 A DEZ-13)</v>
      </c>
      <c r="G36" s="741"/>
      <c r="H36" s="741"/>
      <c r="I36" s="741"/>
      <c r="J36" s="741"/>
      <c r="K36" s="19"/>
    </row>
    <row r="37" spans="1:11" ht="5.0999999999999996" customHeight="1" x14ac:dyDescent="0.2">
      <c r="A37" s="19"/>
      <c r="B37" s="19"/>
      <c r="C37" s="19"/>
      <c r="D37" s="19"/>
      <c r="E37" s="19"/>
      <c r="F37" s="19"/>
      <c r="G37" s="19"/>
      <c r="H37" s="19"/>
      <c r="I37" s="19"/>
      <c r="J37" s="19"/>
      <c r="K37" s="19"/>
    </row>
    <row r="38" spans="1:11" ht="15" customHeight="1" x14ac:dyDescent="0.2">
      <c r="A38" s="19"/>
      <c r="B38" s="19"/>
      <c r="C38" s="19"/>
      <c r="D38" s="19"/>
      <c r="E38" s="19"/>
      <c r="F38" s="19"/>
      <c r="G38" s="19"/>
      <c r="H38" s="19"/>
      <c r="I38" s="19"/>
      <c r="J38" s="19"/>
      <c r="K38" s="19"/>
    </row>
    <row r="39" spans="1:11" ht="15" customHeight="1" x14ac:dyDescent="0.2">
      <c r="A39" s="19"/>
      <c r="B39" s="19"/>
      <c r="C39" s="19"/>
      <c r="D39" s="19"/>
      <c r="E39" s="19"/>
      <c r="F39" s="19"/>
      <c r="G39" s="19"/>
      <c r="H39" s="19"/>
      <c r="I39" s="19"/>
      <c r="J39" s="19"/>
      <c r="K39" s="19"/>
    </row>
    <row r="40" spans="1:11" ht="15" customHeight="1" x14ac:dyDescent="0.2">
      <c r="A40" s="19"/>
      <c r="B40" s="19"/>
      <c r="C40" s="19"/>
      <c r="D40" s="19"/>
      <c r="E40" s="19"/>
      <c r="F40" s="19"/>
      <c r="G40" s="19"/>
      <c r="H40" s="19"/>
      <c r="I40" s="19"/>
      <c r="J40" s="19"/>
      <c r="K40" s="19"/>
    </row>
    <row r="41" spans="1:11" ht="15" customHeight="1" x14ac:dyDescent="0.2">
      <c r="A41" s="19"/>
      <c r="B41" s="19"/>
      <c r="C41" s="19"/>
      <c r="D41" s="19"/>
      <c r="E41" s="19"/>
      <c r="F41" s="19"/>
      <c r="G41" s="19"/>
      <c r="H41" s="19"/>
      <c r="I41" s="19"/>
      <c r="J41" s="19"/>
      <c r="K41" s="19"/>
    </row>
    <row r="42" spans="1:11" ht="15" customHeight="1" x14ac:dyDescent="0.2">
      <c r="A42" s="19"/>
      <c r="B42" s="19"/>
      <c r="C42" s="19"/>
      <c r="D42" s="19"/>
      <c r="E42" s="19"/>
      <c r="F42" s="19"/>
      <c r="G42" s="19"/>
      <c r="H42" s="19"/>
      <c r="I42" s="19"/>
      <c r="J42" s="19"/>
      <c r="K42" s="19"/>
    </row>
    <row r="43" spans="1:11" ht="15" customHeight="1" x14ac:dyDescent="0.2">
      <c r="A43" s="19"/>
      <c r="B43" s="19"/>
      <c r="C43" s="19"/>
      <c r="D43" s="19"/>
      <c r="E43" s="19"/>
      <c r="F43" s="19"/>
      <c r="G43" s="19"/>
      <c r="H43" s="19"/>
      <c r="I43" s="19"/>
      <c r="J43" s="19"/>
      <c r="K43" s="19"/>
    </row>
    <row r="44" spans="1:11" ht="15" customHeight="1" x14ac:dyDescent="0.2">
      <c r="A44" s="19"/>
      <c r="B44" s="19"/>
      <c r="C44" s="19"/>
      <c r="D44" s="19"/>
      <c r="E44" s="19"/>
      <c r="F44" s="19"/>
      <c r="G44" s="19"/>
      <c r="H44" s="19"/>
      <c r="I44" s="19"/>
      <c r="J44" s="19"/>
      <c r="K44" s="19"/>
    </row>
    <row r="45" spans="1:11" ht="15" customHeight="1" x14ac:dyDescent="0.2">
      <c r="A45" s="19"/>
      <c r="B45" s="19"/>
      <c r="C45" s="19"/>
      <c r="D45" s="19"/>
      <c r="E45" s="19"/>
      <c r="F45" s="19"/>
      <c r="G45" s="19"/>
      <c r="H45" s="19"/>
      <c r="I45" s="19"/>
      <c r="J45" s="19"/>
      <c r="K45" s="19"/>
    </row>
    <row r="46" spans="1:11" ht="15" customHeight="1" x14ac:dyDescent="0.2">
      <c r="A46" s="19"/>
      <c r="B46" s="19"/>
      <c r="C46" s="19"/>
      <c r="D46" s="19"/>
      <c r="E46" s="19"/>
      <c r="F46" s="19"/>
      <c r="G46" s="19"/>
      <c r="H46" s="19"/>
      <c r="I46" s="19"/>
      <c r="J46" s="19"/>
      <c r="K46" s="19"/>
    </row>
    <row r="47" spans="1:11" ht="15" customHeight="1" x14ac:dyDescent="0.2">
      <c r="A47" s="19"/>
      <c r="B47" s="19"/>
      <c r="C47" s="19"/>
      <c r="D47" s="19"/>
      <c r="E47" s="19"/>
      <c r="F47" s="19"/>
      <c r="G47" s="19"/>
      <c r="H47" s="19"/>
      <c r="I47" s="19"/>
      <c r="J47" s="19"/>
      <c r="K47" s="19"/>
    </row>
    <row r="48" spans="1:11" ht="15" customHeight="1" x14ac:dyDescent="0.2">
      <c r="A48" s="19"/>
      <c r="B48" s="19"/>
      <c r="C48" s="19"/>
      <c r="D48" s="19"/>
      <c r="E48" s="19"/>
      <c r="F48" s="19"/>
      <c r="G48" s="19"/>
      <c r="H48" s="19"/>
      <c r="I48" s="19"/>
      <c r="J48" s="19"/>
      <c r="K48" s="19"/>
    </row>
    <row r="49" spans="1:11" ht="15" customHeight="1" x14ac:dyDescent="0.2">
      <c r="A49" s="19"/>
      <c r="B49" s="19"/>
      <c r="C49" s="19"/>
      <c r="D49" s="19"/>
      <c r="E49" s="19"/>
      <c r="F49" s="19"/>
      <c r="G49" s="19"/>
      <c r="H49" s="19"/>
      <c r="I49" s="19"/>
      <c r="J49" s="19"/>
      <c r="K49" s="19"/>
    </row>
    <row r="50" spans="1:11" ht="15" customHeight="1" x14ac:dyDescent="0.2">
      <c r="A50" s="19"/>
      <c r="B50" s="543"/>
      <c r="C50" s="543"/>
      <c r="D50" s="543"/>
      <c r="E50" s="543"/>
      <c r="F50" s="543"/>
      <c r="G50" s="543"/>
      <c r="H50" s="543"/>
      <c r="I50" s="543"/>
      <c r="J50" s="543"/>
      <c r="K50" s="543"/>
    </row>
    <row r="51" spans="1:11" ht="15" customHeight="1" x14ac:dyDescent="0.2">
      <c r="A51" s="19"/>
      <c r="B51" s="543"/>
      <c r="C51" s="543"/>
      <c r="D51" s="543"/>
      <c r="E51" s="543"/>
      <c r="F51" s="543"/>
      <c r="G51" s="543"/>
      <c r="H51" s="543"/>
      <c r="I51" s="543"/>
      <c r="J51" s="543"/>
      <c r="K51" s="543"/>
    </row>
    <row r="52" spans="1:11" ht="30" customHeight="1" x14ac:dyDescent="0.2">
      <c r="A52" s="19"/>
      <c r="B52" s="543"/>
      <c r="C52" s="543"/>
      <c r="D52" s="543"/>
      <c r="E52" s="543"/>
      <c r="F52" s="543"/>
      <c r="G52" s="543"/>
      <c r="H52" s="543"/>
      <c r="I52" s="543"/>
      <c r="J52" s="543"/>
      <c r="K52" s="543"/>
    </row>
    <row r="53" spans="1:11" ht="15" customHeight="1" x14ac:dyDescent="0.2">
      <c r="A53" s="19"/>
      <c r="B53" s="543"/>
      <c r="C53" s="692" t="s">
        <v>694</v>
      </c>
      <c r="D53" s="692"/>
      <c r="E53" s="692"/>
      <c r="F53" s="543"/>
      <c r="G53" s="543"/>
      <c r="H53" s="681" t="s">
        <v>694</v>
      </c>
      <c r="I53" s="681"/>
      <c r="J53" s="681"/>
      <c r="K53" s="543"/>
    </row>
    <row r="54" spans="1:11" ht="24.95" customHeight="1" x14ac:dyDescent="0.2">
      <c r="A54" s="19"/>
      <c r="B54" s="684" t="s">
        <v>64</v>
      </c>
      <c r="C54" s="684"/>
      <c r="D54" s="684"/>
      <c r="E54" s="112"/>
      <c r="F54" s="543"/>
      <c r="G54" s="543"/>
      <c r="H54" s="543"/>
      <c r="I54" s="543"/>
      <c r="J54" s="112"/>
      <c r="K54" s="543"/>
    </row>
    <row r="55" spans="1:11" ht="24.95" customHeight="1" x14ac:dyDescent="0.2">
      <c r="A55" s="19"/>
      <c r="B55" s="114" t="s">
        <v>28</v>
      </c>
      <c r="C55" s="19"/>
      <c r="D55" s="19"/>
      <c r="E55" s="19"/>
      <c r="F55" s="756"/>
      <c r="G55" s="756"/>
      <c r="H55" s="756"/>
      <c r="I55" s="756"/>
      <c r="J55" s="756"/>
      <c r="K55" s="19"/>
    </row>
    <row r="56" spans="1:11" ht="20.100000000000001" customHeight="1" x14ac:dyDescent="0.2">
      <c r="A56" s="19"/>
      <c r="B56" s="19"/>
      <c r="C56" s="19"/>
      <c r="D56" s="19"/>
      <c r="E56" s="19"/>
      <c r="F56" s="19"/>
      <c r="G56" s="19"/>
      <c r="H56" s="19"/>
      <c r="I56" s="19"/>
      <c r="J56" s="19"/>
      <c r="K56" s="19"/>
    </row>
    <row r="57" spans="1:11" ht="24.95" customHeight="1" x14ac:dyDescent="0.2">
      <c r="A57" s="414"/>
      <c r="B57" s="740" t="s">
        <v>276</v>
      </c>
      <c r="C57" s="740"/>
      <c r="D57" s="740"/>
      <c r="E57" s="740"/>
      <c r="F57" s="741" t="s">
        <v>276</v>
      </c>
      <c r="G57" s="741"/>
      <c r="H57" s="741"/>
      <c r="I57" s="741"/>
      <c r="J57" s="741"/>
      <c r="K57" s="414"/>
    </row>
    <row r="58" spans="1:11" ht="4.5" customHeight="1" x14ac:dyDescent="0.2">
      <c r="A58" s="414"/>
      <c r="B58" s="414"/>
      <c r="C58" s="414"/>
      <c r="D58" s="414"/>
      <c r="E58" s="414"/>
      <c r="F58" s="414"/>
      <c r="G58" s="414"/>
      <c r="H58" s="414"/>
      <c r="I58" s="414"/>
      <c r="J58" s="414"/>
      <c r="K58" s="414"/>
    </row>
    <row r="59" spans="1:11" ht="30" customHeight="1" x14ac:dyDescent="0.2">
      <c r="A59" s="414"/>
      <c r="B59" s="429" t="s">
        <v>8</v>
      </c>
      <c r="C59" s="251" t="s">
        <v>277</v>
      </c>
      <c r="D59" s="251" t="s">
        <v>278</v>
      </c>
      <c r="E59" s="251" t="s">
        <v>279</v>
      </c>
      <c r="F59" s="414"/>
      <c r="G59" s="414"/>
      <c r="H59" s="414"/>
      <c r="I59" s="414"/>
      <c r="J59" s="414"/>
      <c r="K59" s="414"/>
    </row>
    <row r="60" spans="1:11" ht="20.100000000000001" customHeight="1" x14ac:dyDescent="0.2">
      <c r="A60" s="418"/>
      <c r="B60" s="761" t="s">
        <v>305</v>
      </c>
      <c r="C60" s="761"/>
      <c r="D60" s="761"/>
      <c r="E60" s="761"/>
      <c r="F60" s="418"/>
      <c r="G60" s="418"/>
      <c r="H60" s="418"/>
      <c r="I60" s="418"/>
      <c r="J60" s="418"/>
      <c r="K60" s="418"/>
    </row>
    <row r="61" spans="1:11" ht="15.95" customHeight="1" x14ac:dyDescent="0.2">
      <c r="A61" s="418"/>
      <c r="B61" s="253" t="s">
        <v>16</v>
      </c>
      <c r="C61" s="256">
        <f>AUX!C132</f>
        <v>4.7543639656675083</v>
      </c>
      <c r="D61" s="256">
        <f>AUX!D132</f>
        <v>35.537602868395638</v>
      </c>
      <c r="E61" s="256">
        <f>AUX!E132</f>
        <v>59.708033165936861</v>
      </c>
      <c r="F61" s="418"/>
      <c r="G61" s="418"/>
      <c r="H61" s="418"/>
      <c r="I61" s="418"/>
      <c r="J61" s="418"/>
      <c r="K61" s="418"/>
    </row>
    <row r="62" spans="1:11" ht="15.95" customHeight="1" x14ac:dyDescent="0.2">
      <c r="A62" s="414"/>
      <c r="B62" s="254" t="str">
        <f>AUX!A2</f>
        <v>ARS Alentejo</v>
      </c>
      <c r="C62" s="257">
        <f>AUX!C134</f>
        <v>12.952968744234106</v>
      </c>
      <c r="D62" s="257">
        <f>AUX!D134</f>
        <v>26.054466954500167</v>
      </c>
      <c r="E62" s="257">
        <f>AUX!E134</f>
        <v>60.99256430126573</v>
      </c>
      <c r="F62" s="414"/>
      <c r="G62" s="414"/>
      <c r="H62" s="414"/>
      <c r="I62" s="414"/>
      <c r="J62" s="414"/>
      <c r="K62" s="414"/>
    </row>
    <row r="63" spans="1:11" ht="15.95" customHeight="1" x14ac:dyDescent="0.2">
      <c r="A63" s="414"/>
      <c r="B63" s="598" t="str">
        <f>AUX!A3</f>
        <v>ULS Norte Alentejano</v>
      </c>
      <c r="C63" s="258">
        <f>AUX!C136</f>
        <v>11.11246225248779</v>
      </c>
      <c r="D63" s="258">
        <f>AUX!D136</f>
        <v>25.187977544030321</v>
      </c>
      <c r="E63" s="258">
        <f>AUX!E136</f>
        <v>63.699560203481887</v>
      </c>
      <c r="F63" s="414"/>
      <c r="G63" s="414"/>
      <c r="H63" s="414"/>
      <c r="I63" s="414"/>
      <c r="J63" s="414"/>
      <c r="K63" s="414"/>
    </row>
    <row r="64" spans="1:11" ht="20.100000000000001" customHeight="1" x14ac:dyDescent="0.2">
      <c r="A64" s="414"/>
      <c r="B64" s="758" t="s">
        <v>306</v>
      </c>
      <c r="C64" s="759"/>
      <c r="D64" s="759"/>
      <c r="E64" s="760"/>
      <c r="F64" s="414"/>
      <c r="G64" s="414"/>
      <c r="H64" s="414"/>
      <c r="I64" s="414"/>
      <c r="J64" s="414"/>
      <c r="K64" s="414"/>
    </row>
    <row r="65" spans="1:11" ht="15.95" customHeight="1" x14ac:dyDescent="0.2">
      <c r="A65" s="414"/>
      <c r="B65" s="253" t="s">
        <v>16</v>
      </c>
      <c r="C65" s="256">
        <f>AUX!C133</f>
        <v>2.916810834619199</v>
      </c>
      <c r="D65" s="256">
        <f>AUX!D133</f>
        <v>26.874440395426589</v>
      </c>
      <c r="E65" s="256">
        <f>AUX!E133</f>
        <v>70.208748769954212</v>
      </c>
      <c r="F65" s="414"/>
      <c r="G65" s="414"/>
      <c r="H65" s="414"/>
      <c r="I65" s="414"/>
      <c r="J65" s="414"/>
      <c r="K65" s="414"/>
    </row>
    <row r="66" spans="1:11" ht="15.95" customHeight="1" x14ac:dyDescent="0.2">
      <c r="A66" s="414"/>
      <c r="B66" s="254" t="str">
        <f>AUX!A2</f>
        <v>ARS Alentejo</v>
      </c>
      <c r="C66" s="257">
        <f>AUX!C135</f>
        <v>10.482494673169944</v>
      </c>
      <c r="D66" s="257">
        <f>AUX!D135</f>
        <v>20.809981116261223</v>
      </c>
      <c r="E66" s="257">
        <f>AUX!E135</f>
        <v>68.707524210568835</v>
      </c>
      <c r="F66" s="414"/>
      <c r="G66" s="414"/>
      <c r="H66" s="414"/>
      <c r="I66" s="414"/>
      <c r="J66" s="414"/>
      <c r="K66" s="414"/>
    </row>
    <row r="67" spans="1:11" ht="15.95" customHeight="1" x14ac:dyDescent="0.2">
      <c r="A67" s="414"/>
      <c r="B67" s="598" t="str">
        <f>AUX!A3</f>
        <v>ULS Norte Alentejano</v>
      </c>
      <c r="C67" s="258">
        <f>AUX!C137</f>
        <v>9.1985342478624439</v>
      </c>
      <c r="D67" s="258">
        <f>AUX!D137</f>
        <v>18.469886310250867</v>
      </c>
      <c r="E67" s="258">
        <f>AUX!E137</f>
        <v>72.331579441886689</v>
      </c>
      <c r="F67" s="414"/>
      <c r="G67" s="414"/>
      <c r="H67" s="414"/>
      <c r="I67" s="414"/>
      <c r="J67" s="414"/>
      <c r="K67" s="414"/>
    </row>
    <row r="68" spans="1:11" ht="15" customHeight="1" x14ac:dyDescent="0.2">
      <c r="A68" s="414"/>
      <c r="B68" s="430"/>
      <c r="C68" s="681" t="s">
        <v>690</v>
      </c>
      <c r="D68" s="681"/>
      <c r="E68" s="681"/>
      <c r="F68" s="414"/>
      <c r="G68" s="414"/>
      <c r="H68" s="414"/>
      <c r="I68" s="414"/>
      <c r="J68" s="414"/>
      <c r="K68" s="414"/>
    </row>
    <row r="69" spans="1:11" ht="15" customHeight="1" x14ac:dyDescent="0.2">
      <c r="A69" s="414"/>
      <c r="B69" s="430"/>
      <c r="C69" s="430"/>
      <c r="D69" s="430"/>
      <c r="E69" s="430"/>
      <c r="F69" s="414"/>
      <c r="G69" s="414"/>
      <c r="H69" s="414"/>
      <c r="I69" s="414"/>
      <c r="J69" s="414"/>
      <c r="K69" s="414"/>
    </row>
    <row r="70" spans="1:11" ht="15" customHeight="1" x14ac:dyDescent="0.2">
      <c r="A70" s="414"/>
      <c r="B70" s="430"/>
      <c r="C70" s="430"/>
      <c r="D70" s="430"/>
      <c r="E70" s="430"/>
      <c r="F70" s="414"/>
      <c r="G70" s="414"/>
      <c r="H70" s="414"/>
      <c r="I70" s="414"/>
      <c r="J70" s="414"/>
      <c r="K70" s="414"/>
    </row>
    <row r="71" spans="1:11" ht="15" customHeight="1" x14ac:dyDescent="0.2">
      <c r="A71" s="414"/>
      <c r="B71" s="430"/>
      <c r="C71" s="430"/>
      <c r="D71" s="430"/>
      <c r="E71" s="430"/>
      <c r="F71" s="414"/>
      <c r="G71" s="414"/>
      <c r="H71" s="414"/>
      <c r="I71" s="414"/>
      <c r="J71" s="414"/>
      <c r="K71" s="414"/>
    </row>
    <row r="72" spans="1:11" ht="15" customHeight="1" x14ac:dyDescent="0.2">
      <c r="A72" s="414"/>
      <c r="B72" s="430"/>
      <c r="C72" s="430"/>
      <c r="D72" s="430"/>
      <c r="E72" s="430"/>
      <c r="F72" s="414"/>
      <c r="G72" s="414"/>
      <c r="H72" s="414"/>
      <c r="I72" s="414"/>
      <c r="J72" s="414"/>
      <c r="K72" s="414"/>
    </row>
    <row r="73" spans="1:11" ht="15" customHeight="1" x14ac:dyDescent="0.2">
      <c r="A73" s="414"/>
      <c r="B73" s="430"/>
      <c r="C73" s="430"/>
      <c r="D73" s="430"/>
      <c r="E73" s="430"/>
      <c r="F73" s="414"/>
      <c r="G73" s="414"/>
      <c r="H73" s="414"/>
      <c r="I73" s="414"/>
      <c r="J73" s="414"/>
      <c r="K73" s="414"/>
    </row>
    <row r="74" spans="1:11" ht="15" customHeight="1" x14ac:dyDescent="0.2">
      <c r="A74" s="414"/>
      <c r="B74" s="114" t="s">
        <v>28</v>
      </c>
      <c r="C74" s="421"/>
      <c r="D74" s="421"/>
      <c r="F74" s="414"/>
      <c r="G74" s="414"/>
      <c r="H74" s="692" t="s">
        <v>690</v>
      </c>
      <c r="I74" s="692"/>
      <c r="J74" s="692"/>
      <c r="K74" s="414"/>
    </row>
    <row r="75" spans="1:11" ht="24.95" customHeight="1" x14ac:dyDescent="0.2">
      <c r="A75" s="414"/>
      <c r="B75" s="684"/>
      <c r="C75" s="684"/>
      <c r="D75" s="684"/>
      <c r="E75" s="112"/>
      <c r="G75" s="414"/>
      <c r="H75" s="414"/>
      <c r="I75" s="414"/>
      <c r="J75" s="112"/>
      <c r="K75" s="414"/>
    </row>
    <row r="76" spans="1:11" ht="20.100000000000001" customHeight="1" thickBot="1" x14ac:dyDescent="0.3">
      <c r="A76" s="19"/>
      <c r="B76" s="739" t="s">
        <v>179</v>
      </c>
      <c r="C76" s="739"/>
      <c r="D76" s="739"/>
      <c r="E76" s="739"/>
      <c r="F76" s="739"/>
      <c r="G76" s="739"/>
      <c r="H76" s="739"/>
      <c r="I76" s="739"/>
      <c r="J76" s="739"/>
      <c r="K76" s="19"/>
    </row>
    <row r="77" spans="1:11" ht="9.9499999999999993" customHeight="1" x14ac:dyDescent="0.2">
      <c r="A77" s="19"/>
      <c r="B77" s="19"/>
      <c r="C77" s="19"/>
      <c r="D77" s="19"/>
      <c r="E77" s="19"/>
      <c r="F77" s="19"/>
      <c r="G77" s="19"/>
      <c r="H77" s="19"/>
      <c r="I77" s="19"/>
      <c r="J77" s="19"/>
      <c r="K77" s="19"/>
    </row>
    <row r="78" spans="1:11" ht="15.95" customHeight="1" x14ac:dyDescent="0.2">
      <c r="A78" s="19"/>
      <c r="B78" s="743" t="s">
        <v>488</v>
      </c>
      <c r="C78" s="743"/>
      <c r="D78" s="743"/>
      <c r="E78" s="743"/>
      <c r="F78" s="743"/>
      <c r="G78" s="743"/>
      <c r="H78" s="743"/>
      <c r="I78" s="743"/>
      <c r="J78" s="743"/>
      <c r="K78" s="19"/>
    </row>
    <row r="79" spans="1:11" ht="5.0999999999999996" customHeight="1" x14ac:dyDescent="0.2">
      <c r="A79" s="19"/>
      <c r="B79" s="19"/>
      <c r="C79" s="19"/>
      <c r="D79" s="19"/>
      <c r="E79" s="19"/>
      <c r="F79" s="19"/>
      <c r="G79" s="19"/>
      <c r="H79" s="19"/>
      <c r="I79" s="19"/>
      <c r="J79" s="19"/>
      <c r="K79" s="19"/>
    </row>
    <row r="80" spans="1:11" ht="30" customHeight="1" x14ac:dyDescent="0.2">
      <c r="A80" s="22"/>
      <c r="B80" s="755" t="s">
        <v>8</v>
      </c>
      <c r="C80" s="763" t="s">
        <v>505</v>
      </c>
      <c r="D80" s="764"/>
      <c r="E80" s="765" t="s">
        <v>506</v>
      </c>
      <c r="F80" s="765"/>
      <c r="G80" s="765"/>
      <c r="H80" s="763" t="s">
        <v>507</v>
      </c>
      <c r="I80" s="764"/>
      <c r="J80" s="521"/>
      <c r="K80" s="22"/>
    </row>
    <row r="81" spans="1:24" ht="39.950000000000003" customHeight="1" x14ac:dyDescent="0.2">
      <c r="A81" s="22"/>
      <c r="B81" s="755"/>
      <c r="C81" s="435" t="s">
        <v>489</v>
      </c>
      <c r="D81" s="435" t="s">
        <v>490</v>
      </c>
      <c r="E81" s="192" t="s">
        <v>491</v>
      </c>
      <c r="F81" s="525" t="s">
        <v>492</v>
      </c>
      <c r="G81" s="435" t="s">
        <v>493</v>
      </c>
      <c r="H81" s="192" t="s">
        <v>489</v>
      </c>
      <c r="I81" s="435" t="s">
        <v>492</v>
      </c>
      <c r="J81" s="522"/>
      <c r="K81" s="22"/>
    </row>
    <row r="82" spans="1:24" ht="18" customHeight="1" x14ac:dyDescent="0.2">
      <c r="A82" s="22"/>
      <c r="B82" s="36" t="s">
        <v>16</v>
      </c>
      <c r="C82" s="236">
        <f>AUX!B141</f>
        <v>385836</v>
      </c>
      <c r="D82" s="124">
        <f>AUX!C141</f>
        <v>45.237319886119991</v>
      </c>
      <c r="E82" s="229">
        <f>AUX!D141</f>
        <v>2901720</v>
      </c>
      <c r="F82" s="239">
        <f>AUX!E141</f>
        <v>340.88678353562369</v>
      </c>
      <c r="G82" s="228">
        <f>AUX!F141</f>
        <v>4697.9250237790002</v>
      </c>
      <c r="H82" s="236">
        <f>AUX!G141</f>
        <v>316112</v>
      </c>
      <c r="I82" s="518">
        <f>AUX!H141</f>
        <v>37.062533469767367</v>
      </c>
      <c r="J82" s="523"/>
      <c r="K82" s="22"/>
      <c r="M82" s="23"/>
      <c r="N82" s="23"/>
      <c r="O82" s="23"/>
      <c r="P82" s="23"/>
      <c r="Q82" s="23"/>
      <c r="R82" s="23"/>
      <c r="S82" s="23"/>
      <c r="T82" s="23"/>
      <c r="U82" s="23"/>
      <c r="V82" s="23"/>
      <c r="W82" s="23"/>
      <c r="X82" s="23"/>
    </row>
    <row r="83" spans="1:24" ht="18" customHeight="1" x14ac:dyDescent="0.2">
      <c r="A83" s="22"/>
      <c r="B83" s="126" t="str">
        <f>AUX!A2</f>
        <v>ARS Alentejo</v>
      </c>
      <c r="C83" s="237">
        <f>AUX!B142</f>
        <v>24641</v>
      </c>
      <c r="D83" s="127">
        <f>AUX!C142</f>
        <v>56.175395081204805</v>
      </c>
      <c r="E83" s="232">
        <f>AUX!D142</f>
        <v>192439</v>
      </c>
      <c r="F83" s="240">
        <f>AUX!E142</f>
        <v>440.75416902382659</v>
      </c>
      <c r="G83" s="230">
        <f>AUX!F142</f>
        <v>4126.9960870717468</v>
      </c>
      <c r="H83" s="237">
        <f>AUX!G142</f>
        <v>14096</v>
      </c>
      <c r="I83" s="519">
        <f>AUX!H142</f>
        <v>32.135399093570179</v>
      </c>
      <c r="J83" s="523"/>
      <c r="K83" s="22"/>
      <c r="M83" s="23"/>
      <c r="N83" s="23"/>
      <c r="O83" s="23"/>
      <c r="P83" s="23"/>
      <c r="Q83" s="23"/>
      <c r="R83" s="23"/>
      <c r="S83" s="23"/>
      <c r="T83" s="23"/>
      <c r="U83" s="23"/>
      <c r="V83" s="23"/>
      <c r="W83" s="23"/>
      <c r="X83" s="23"/>
    </row>
    <row r="84" spans="1:24" ht="15.95" customHeight="1" x14ac:dyDescent="0.2">
      <c r="A84" s="22"/>
      <c r="B84" s="599" t="str">
        <f>AUX!A3</f>
        <v>ULS Norte Alentejano</v>
      </c>
      <c r="C84" s="238">
        <f>AUX!B143</f>
        <v>7144</v>
      </c>
      <c r="D84" s="125">
        <f>AUX!C143</f>
        <v>70.179230130701939</v>
      </c>
      <c r="E84" s="233">
        <f>AUX!D143</f>
        <v>47883</v>
      </c>
      <c r="F84" s="241">
        <f>AUX!E143</f>
        <v>473.47499777516288</v>
      </c>
      <c r="G84" s="231">
        <f>AUX!F143</f>
        <v>4014.8695779295363</v>
      </c>
      <c r="H84" s="238">
        <f>AUX!G143</f>
        <v>3106</v>
      </c>
      <c r="I84" s="520">
        <f>AUX!H143</f>
        <v>30.511854533309105</v>
      </c>
      <c r="J84" s="524"/>
      <c r="K84" s="22"/>
      <c r="M84" s="23"/>
      <c r="N84" s="23"/>
      <c r="O84" s="23"/>
      <c r="P84" s="23"/>
      <c r="Q84" s="23"/>
      <c r="R84" s="23"/>
      <c r="S84" s="23"/>
      <c r="T84" s="23"/>
      <c r="U84" s="23"/>
      <c r="V84" s="23"/>
      <c r="W84" s="23"/>
      <c r="X84" s="23"/>
    </row>
    <row r="85" spans="1:24" ht="14.1" customHeight="1" x14ac:dyDescent="0.2">
      <c r="A85" s="176"/>
      <c r="B85" s="762"/>
      <c r="C85" s="762"/>
      <c r="D85" s="762"/>
      <c r="E85" s="762"/>
      <c r="F85" s="688" t="s">
        <v>695</v>
      </c>
      <c r="G85" s="688"/>
      <c r="H85" s="688"/>
      <c r="I85" s="688"/>
      <c r="K85" s="176"/>
    </row>
    <row r="86" spans="1:24" ht="15" customHeight="1" x14ac:dyDescent="0.2">
      <c r="A86" s="222"/>
      <c r="B86" s="222"/>
      <c r="C86" s="222"/>
      <c r="D86" s="222"/>
      <c r="E86" s="222"/>
      <c r="F86" s="222"/>
      <c r="G86" s="222"/>
      <c r="H86" s="222"/>
      <c r="I86" s="222"/>
      <c r="J86" s="222"/>
      <c r="K86" s="222"/>
    </row>
    <row r="87" spans="1:24" ht="26.1" customHeight="1" x14ac:dyDescent="0.2">
      <c r="A87" s="222"/>
      <c r="B87" s="740" t="s">
        <v>464</v>
      </c>
      <c r="C87" s="740"/>
      <c r="D87" s="740"/>
      <c r="E87" s="740"/>
      <c r="F87" s="741" t="s">
        <v>465</v>
      </c>
      <c r="G87" s="741"/>
      <c r="H87" s="741"/>
      <c r="I87" s="741"/>
      <c r="J87" s="741"/>
      <c r="K87" s="222"/>
    </row>
    <row r="88" spans="1:24" ht="5.0999999999999996" customHeight="1" x14ac:dyDescent="0.2">
      <c r="A88" s="222"/>
      <c r="B88" s="222"/>
      <c r="C88" s="222"/>
      <c r="D88" s="222"/>
      <c r="E88" s="222"/>
      <c r="F88" s="222"/>
      <c r="G88" s="222"/>
      <c r="H88" s="222"/>
      <c r="I88" s="222"/>
      <c r="J88" s="222"/>
      <c r="K88" s="222"/>
    </row>
    <row r="89" spans="1:24" ht="15" customHeight="1" x14ac:dyDescent="0.2">
      <c r="A89" s="222"/>
      <c r="B89" s="222"/>
      <c r="C89" s="222"/>
      <c r="D89" s="222"/>
      <c r="E89" s="222"/>
      <c r="F89" s="222"/>
      <c r="G89" s="222"/>
      <c r="H89" s="222"/>
      <c r="I89" s="222"/>
      <c r="J89" s="222"/>
      <c r="K89" s="222"/>
    </row>
    <row r="90" spans="1:24" ht="15" customHeight="1" x14ac:dyDescent="0.2">
      <c r="A90" s="222"/>
      <c r="B90" s="222"/>
      <c r="C90" s="222"/>
      <c r="D90" s="222"/>
      <c r="E90" s="222"/>
      <c r="F90" s="222"/>
      <c r="G90" s="222"/>
      <c r="H90" s="222"/>
      <c r="I90" s="222"/>
      <c r="J90" s="222"/>
      <c r="K90" s="222"/>
    </row>
    <row r="91" spans="1:24" ht="15" customHeight="1" x14ac:dyDescent="0.2">
      <c r="A91" s="222"/>
      <c r="B91" s="222"/>
      <c r="C91" s="222"/>
      <c r="D91" s="222"/>
      <c r="E91" s="222"/>
      <c r="F91" s="222"/>
      <c r="G91" s="222"/>
      <c r="H91" s="222"/>
      <c r="I91" s="222"/>
      <c r="J91" s="222"/>
      <c r="K91" s="222"/>
    </row>
    <row r="92" spans="1:24" ht="15" customHeight="1" x14ac:dyDescent="0.2">
      <c r="A92" s="222"/>
      <c r="B92" s="222"/>
      <c r="C92" s="222"/>
      <c r="D92" s="222"/>
      <c r="E92" s="222"/>
      <c r="F92" s="222"/>
      <c r="G92" s="222"/>
      <c r="H92" s="222"/>
      <c r="I92" s="222"/>
      <c r="J92" s="222"/>
      <c r="K92" s="222"/>
    </row>
    <row r="93" spans="1:24" ht="15" customHeight="1" x14ac:dyDescent="0.2">
      <c r="A93" s="222"/>
      <c r="B93" s="222"/>
      <c r="C93" s="222"/>
      <c r="D93" s="222"/>
      <c r="E93" s="222"/>
      <c r="F93" s="222"/>
      <c r="G93" s="222"/>
      <c r="H93" s="222"/>
      <c r="I93" s="222"/>
      <c r="J93" s="222"/>
      <c r="K93" s="222"/>
    </row>
    <row r="94" spans="1:24" ht="15" customHeight="1" x14ac:dyDescent="0.2">
      <c r="A94" s="222"/>
      <c r="B94" s="222"/>
      <c r="C94" s="222"/>
      <c r="D94" s="222"/>
      <c r="E94" s="222"/>
      <c r="F94" s="222"/>
      <c r="G94" s="222"/>
      <c r="H94" s="222"/>
      <c r="I94" s="222"/>
      <c r="J94" s="222"/>
      <c r="K94" s="222"/>
    </row>
    <row r="95" spans="1:24" ht="15" customHeight="1" x14ac:dyDescent="0.2">
      <c r="A95" s="222"/>
      <c r="B95" s="222"/>
      <c r="C95" s="222"/>
      <c r="D95" s="222"/>
      <c r="E95" s="222"/>
      <c r="F95" s="222"/>
      <c r="G95" s="222"/>
      <c r="H95" s="222"/>
      <c r="I95" s="222"/>
      <c r="J95" s="222"/>
      <c r="K95" s="222"/>
    </row>
    <row r="96" spans="1:24" ht="15" customHeight="1" x14ac:dyDescent="0.2">
      <c r="A96" s="222"/>
      <c r="B96" s="222"/>
      <c r="C96" s="222"/>
      <c r="D96" s="222"/>
      <c r="E96" s="222"/>
      <c r="F96" s="222"/>
      <c r="G96" s="222"/>
      <c r="H96" s="222"/>
      <c r="I96" s="222"/>
      <c r="J96" s="222"/>
      <c r="K96" s="222"/>
    </row>
    <row r="97" spans="1:24" ht="15" customHeight="1" x14ac:dyDescent="0.2">
      <c r="A97" s="222"/>
      <c r="B97" s="222"/>
      <c r="C97" s="222"/>
      <c r="D97" s="222"/>
      <c r="E97" s="222"/>
      <c r="F97" s="222"/>
      <c r="G97" s="222"/>
      <c r="H97" s="222"/>
      <c r="I97" s="222"/>
      <c r="J97" s="222"/>
      <c r="K97" s="222"/>
    </row>
    <row r="98" spans="1:24" ht="15" customHeight="1" x14ac:dyDescent="0.2">
      <c r="A98" s="222"/>
      <c r="B98" s="222"/>
      <c r="C98" s="222"/>
      <c r="D98" s="222"/>
      <c r="E98" s="222"/>
      <c r="F98" s="222"/>
      <c r="G98" s="222"/>
      <c r="H98" s="222"/>
      <c r="I98" s="222"/>
      <c r="J98" s="222"/>
      <c r="K98" s="222"/>
    </row>
    <row r="99" spans="1:24" ht="15" customHeight="1" x14ac:dyDescent="0.2">
      <c r="A99" s="222"/>
      <c r="B99" s="222"/>
      <c r="C99" s="222"/>
      <c r="D99" s="222"/>
      <c r="E99" s="222"/>
      <c r="F99" s="222"/>
      <c r="G99" s="222"/>
      <c r="H99" s="222"/>
      <c r="I99" s="222"/>
      <c r="J99" s="222"/>
      <c r="K99" s="222"/>
    </row>
    <row r="100" spans="1:24" ht="15" customHeight="1" x14ac:dyDescent="0.2">
      <c r="A100" s="222"/>
      <c r="B100" s="222"/>
      <c r="C100" s="222"/>
      <c r="D100" s="222"/>
      <c r="E100" s="222"/>
      <c r="F100" s="222"/>
      <c r="G100" s="222"/>
      <c r="H100" s="222"/>
      <c r="I100" s="222"/>
      <c r="J100" s="222"/>
      <c r="K100" s="222"/>
    </row>
    <row r="101" spans="1:24" ht="15" customHeight="1" x14ac:dyDescent="0.2">
      <c r="A101" s="222"/>
      <c r="B101" s="222"/>
      <c r="C101" s="222"/>
      <c r="D101" s="222"/>
      <c r="E101" s="222"/>
      <c r="F101" s="222"/>
      <c r="G101" s="222"/>
      <c r="H101" s="222"/>
      <c r="I101" s="222"/>
      <c r="J101" s="222"/>
      <c r="K101" s="222"/>
    </row>
    <row r="102" spans="1:24" ht="9.9499999999999993" customHeight="1" x14ac:dyDescent="0.2">
      <c r="A102" s="222"/>
      <c r="B102" s="222"/>
      <c r="C102" s="222"/>
      <c r="D102" s="222"/>
      <c r="E102" s="222"/>
      <c r="F102" s="222"/>
      <c r="G102" s="222"/>
      <c r="H102" s="222"/>
      <c r="I102" s="222"/>
      <c r="J102" s="222"/>
      <c r="K102" s="222"/>
    </row>
    <row r="103" spans="1:24" ht="15" customHeight="1" x14ac:dyDescent="0.2">
      <c r="A103" s="222"/>
      <c r="B103" s="222"/>
      <c r="C103" s="692" t="s">
        <v>690</v>
      </c>
      <c r="D103" s="692"/>
      <c r="E103" s="692"/>
      <c r="F103" s="222"/>
      <c r="G103" s="222"/>
      <c r="H103" s="692" t="s">
        <v>690</v>
      </c>
      <c r="I103" s="692"/>
      <c r="J103" s="692"/>
      <c r="K103" s="222"/>
    </row>
    <row r="104" spans="1:24" x14ac:dyDescent="0.2">
      <c r="A104" s="176"/>
      <c r="B104" s="114" t="s">
        <v>28</v>
      </c>
      <c r="C104" s="176"/>
      <c r="D104" s="176"/>
      <c r="E104" s="176"/>
      <c r="F104" s="176"/>
      <c r="G104" s="176"/>
      <c r="H104" s="176"/>
      <c r="I104" s="176"/>
      <c r="J104" s="176"/>
      <c r="K104" s="176"/>
    </row>
    <row r="105" spans="1:24" ht="20.100000000000001" customHeight="1" x14ac:dyDescent="0.2">
      <c r="A105" s="19"/>
      <c r="B105" s="19"/>
      <c r="C105" s="19"/>
      <c r="D105" s="19"/>
      <c r="E105" s="19"/>
      <c r="F105" s="19"/>
      <c r="G105" s="19"/>
      <c r="H105" s="19"/>
      <c r="I105" s="19"/>
      <c r="J105" s="19"/>
      <c r="K105" s="19"/>
    </row>
    <row r="106" spans="1:24" ht="20.100000000000001" customHeight="1" thickBot="1" x14ac:dyDescent="0.3">
      <c r="A106" s="222"/>
      <c r="B106" s="739" t="s">
        <v>181</v>
      </c>
      <c r="C106" s="739"/>
      <c r="D106" s="739"/>
      <c r="E106" s="739"/>
      <c r="F106" s="739"/>
      <c r="G106" s="739"/>
      <c r="H106" s="739"/>
      <c r="I106" s="739"/>
      <c r="J106" s="739"/>
      <c r="K106" s="222"/>
    </row>
    <row r="107" spans="1:24" ht="9.9499999999999993" customHeight="1" x14ac:dyDescent="0.2">
      <c r="A107" s="222"/>
      <c r="B107" s="222"/>
      <c r="C107" s="222"/>
      <c r="D107" s="222"/>
      <c r="E107" s="222"/>
      <c r="F107" s="222"/>
      <c r="G107" s="222"/>
      <c r="H107" s="222"/>
      <c r="I107" s="222"/>
      <c r="J107" s="222"/>
      <c r="K107" s="222"/>
    </row>
    <row r="108" spans="1:24" ht="26.1" customHeight="1" x14ac:dyDescent="0.2">
      <c r="A108" s="222"/>
      <c r="B108" s="743" t="s">
        <v>314</v>
      </c>
      <c r="C108" s="743"/>
      <c r="D108" s="743"/>
      <c r="E108" s="743"/>
      <c r="F108" s="741" t="s">
        <v>311</v>
      </c>
      <c r="G108" s="741"/>
      <c r="H108" s="741"/>
      <c r="I108" s="741"/>
      <c r="J108" s="741"/>
      <c r="K108" s="222"/>
    </row>
    <row r="109" spans="1:24" ht="5.0999999999999996" customHeight="1" x14ac:dyDescent="0.2">
      <c r="A109" s="222"/>
      <c r="B109" s="222"/>
      <c r="C109" s="222"/>
      <c r="D109" s="222"/>
      <c r="E109" s="222"/>
      <c r="F109" s="222"/>
      <c r="G109" s="222"/>
      <c r="H109" s="222"/>
      <c r="I109" s="222"/>
      <c r="J109" s="222"/>
      <c r="K109" s="222"/>
    </row>
    <row r="110" spans="1:24" ht="18" customHeight="1" x14ac:dyDescent="0.2">
      <c r="A110" s="22"/>
      <c r="B110" s="223" t="s">
        <v>8</v>
      </c>
      <c r="C110" s="251">
        <v>1998</v>
      </c>
      <c r="D110" s="251">
        <v>2005</v>
      </c>
      <c r="E110" s="251">
        <v>2012</v>
      </c>
      <c r="F110" s="242"/>
      <c r="G110" s="242"/>
      <c r="H110" s="242"/>
      <c r="I110" s="242"/>
      <c r="J110" s="242"/>
      <c r="K110" s="22"/>
    </row>
    <row r="111" spans="1:24" ht="15.95" customHeight="1" x14ac:dyDescent="0.2">
      <c r="A111" s="22"/>
      <c r="B111" s="761" t="s">
        <v>182</v>
      </c>
      <c r="C111" s="761"/>
      <c r="D111" s="761"/>
      <c r="E111" s="761"/>
      <c r="F111" s="243"/>
      <c r="G111" s="244"/>
      <c r="H111" s="245"/>
      <c r="I111" s="246"/>
      <c r="J111" s="245"/>
      <c r="K111" s="22"/>
      <c r="M111" s="23"/>
      <c r="N111" s="23"/>
      <c r="O111" s="23"/>
      <c r="P111" s="23"/>
      <c r="Q111" s="23"/>
      <c r="R111" s="23"/>
      <c r="S111" s="23"/>
      <c r="T111" s="23"/>
      <c r="U111" s="23"/>
      <c r="V111" s="23"/>
      <c r="W111" s="23"/>
      <c r="X111" s="23"/>
    </row>
    <row r="112" spans="1:24" ht="14.1" customHeight="1" x14ac:dyDescent="0.2">
      <c r="A112" s="22"/>
      <c r="B112" s="253" t="s">
        <v>16</v>
      </c>
      <c r="C112" s="256">
        <f>AUX!B159</f>
        <v>33.186267953026743</v>
      </c>
      <c r="D112" s="256">
        <f>AUX!I159</f>
        <v>36.508110015725045</v>
      </c>
      <c r="E112" s="256">
        <f>AUX!P159</f>
        <v>37.299297589801945</v>
      </c>
      <c r="F112" s="243"/>
      <c r="G112" s="244"/>
      <c r="H112" s="245"/>
      <c r="I112" s="246"/>
      <c r="J112" s="245"/>
      <c r="K112" s="22"/>
      <c r="M112" s="23"/>
      <c r="N112" s="23"/>
      <c r="O112" s="23"/>
      <c r="P112" s="23"/>
      <c r="Q112" s="23"/>
      <c r="R112" s="23"/>
      <c r="S112" s="23"/>
      <c r="T112" s="23"/>
      <c r="U112" s="23"/>
      <c r="V112" s="23"/>
      <c r="W112" s="23"/>
      <c r="X112" s="23"/>
    </row>
    <row r="113" spans="1:24" ht="14.1" customHeight="1" x14ac:dyDescent="0.2">
      <c r="A113" s="22"/>
      <c r="B113" s="254" t="str">
        <f>AUX!A2</f>
        <v>ARS Alentejo</v>
      </c>
      <c r="C113" s="257">
        <f>AUX!B160</f>
        <v>20.340649091223881</v>
      </c>
      <c r="D113" s="257">
        <f>AUX!I160</f>
        <v>28.443845760154645</v>
      </c>
      <c r="E113" s="257">
        <f>AUX!P160</f>
        <v>30.971784584661194</v>
      </c>
      <c r="F113" s="243"/>
      <c r="G113" s="244"/>
      <c r="H113" s="245"/>
      <c r="I113" s="246"/>
      <c r="J113" s="245"/>
      <c r="K113" s="22"/>
      <c r="M113" s="23"/>
      <c r="N113" s="23"/>
      <c r="O113" s="23"/>
      <c r="P113" s="23"/>
      <c r="Q113" s="23"/>
      <c r="R113" s="23"/>
      <c r="S113" s="23"/>
      <c r="T113" s="23"/>
      <c r="U113" s="23"/>
      <c r="V113" s="23"/>
      <c r="W113" s="23"/>
      <c r="X113" s="23"/>
    </row>
    <row r="114" spans="1:24" ht="14.1" customHeight="1" x14ac:dyDescent="0.2">
      <c r="A114" s="22"/>
      <c r="B114" s="598" t="str">
        <f>AUX!A3</f>
        <v>ULS Norte Alentejano</v>
      </c>
      <c r="C114" s="258">
        <f>AUX!B161</f>
        <v>21.846590466091783</v>
      </c>
      <c r="D114" s="258">
        <f>AUX!I161</f>
        <v>30.519264880976486</v>
      </c>
      <c r="E114" s="258">
        <f>AUX!P161</f>
        <v>30.312200098562201</v>
      </c>
      <c r="F114" s="247"/>
      <c r="G114" s="248"/>
      <c r="H114" s="249"/>
      <c r="I114" s="250"/>
      <c r="J114" s="249"/>
      <c r="K114" s="22"/>
      <c r="M114" s="23"/>
      <c r="N114" s="23"/>
      <c r="O114" s="23"/>
      <c r="P114" s="23"/>
      <c r="Q114" s="23"/>
      <c r="R114" s="23"/>
      <c r="S114" s="23"/>
      <c r="T114" s="23"/>
      <c r="U114" s="23"/>
      <c r="V114" s="23"/>
      <c r="W114" s="23"/>
      <c r="X114" s="23"/>
    </row>
    <row r="115" spans="1:24" ht="15.95" customHeight="1" x14ac:dyDescent="0.2">
      <c r="A115" s="22"/>
      <c r="B115" s="758" t="s">
        <v>183</v>
      </c>
      <c r="C115" s="759"/>
      <c r="D115" s="759"/>
      <c r="E115" s="760"/>
      <c r="F115" s="243"/>
      <c r="G115" s="244"/>
      <c r="H115" s="245"/>
      <c r="I115" s="246"/>
      <c r="J115" s="245"/>
      <c r="K115" s="22"/>
      <c r="M115" s="23"/>
      <c r="N115" s="23"/>
      <c r="O115" s="23"/>
      <c r="P115" s="23"/>
      <c r="Q115" s="23"/>
      <c r="R115" s="23"/>
      <c r="S115" s="23"/>
      <c r="T115" s="23"/>
      <c r="U115" s="23"/>
      <c r="V115" s="23"/>
      <c r="W115" s="23"/>
      <c r="X115" s="23"/>
    </row>
    <row r="116" spans="1:24" ht="14.1" customHeight="1" x14ac:dyDescent="0.2">
      <c r="A116" s="22"/>
      <c r="B116" s="253" t="s">
        <v>16</v>
      </c>
      <c r="C116" s="256">
        <f>AUX!B165</f>
        <v>4.9892821715910234</v>
      </c>
      <c r="D116" s="256">
        <f>AUX!I165</f>
        <v>5.2191381962986112</v>
      </c>
      <c r="E116" s="256">
        <f>AUX!P165</f>
        <v>5.1871759445481151</v>
      </c>
      <c r="F116" s="243"/>
      <c r="G116" s="244"/>
      <c r="H116" s="245"/>
      <c r="I116" s="246"/>
      <c r="J116" s="245"/>
      <c r="K116" s="22"/>
      <c r="M116" s="23"/>
      <c r="N116" s="23"/>
      <c r="O116" s="23"/>
      <c r="P116" s="23"/>
      <c r="Q116" s="23"/>
      <c r="R116" s="23"/>
      <c r="S116" s="23"/>
      <c r="T116" s="23"/>
      <c r="U116" s="23"/>
      <c r="V116" s="23"/>
      <c r="W116" s="23"/>
      <c r="X116" s="23"/>
    </row>
    <row r="117" spans="1:24" ht="14.1" customHeight="1" x14ac:dyDescent="0.2">
      <c r="A117" s="22"/>
      <c r="B117" s="254" t="str">
        <f>AUX!A2</f>
        <v>ARS Alentejo</v>
      </c>
      <c r="C117" s="257">
        <f>AUX!B166</f>
        <v>3.5848389000485898</v>
      </c>
      <c r="D117" s="257">
        <f>AUX!I166</f>
        <v>4.4963953371118928</v>
      </c>
      <c r="E117" s="257">
        <f>AUX!P166</f>
        <v>5.0370437690708654</v>
      </c>
      <c r="F117" s="243"/>
      <c r="G117" s="244"/>
      <c r="H117" s="245"/>
      <c r="I117" s="246"/>
      <c r="J117" s="245"/>
      <c r="K117" s="22"/>
      <c r="M117" s="23"/>
      <c r="N117" s="23"/>
      <c r="O117" s="23"/>
      <c r="P117" s="23"/>
      <c r="Q117" s="23"/>
      <c r="R117" s="23"/>
      <c r="S117" s="23"/>
      <c r="T117" s="23"/>
      <c r="U117" s="23"/>
      <c r="V117" s="23"/>
      <c r="W117" s="23"/>
      <c r="X117" s="23"/>
    </row>
    <row r="118" spans="1:24" ht="14.1" customHeight="1" x14ac:dyDescent="0.2">
      <c r="A118" s="22"/>
      <c r="B118" s="598" t="str">
        <f>AUX!A3</f>
        <v>ULS Norte Alentejano</v>
      </c>
      <c r="C118" s="258">
        <f>AUX!B167</f>
        <v>3.4627461834739353</v>
      </c>
      <c r="D118" s="258">
        <f>AUX!I167</f>
        <v>4.1713873792148251</v>
      </c>
      <c r="E118" s="258">
        <f>AUX!P167</f>
        <v>5.1289824749487725</v>
      </c>
      <c r="F118" s="247"/>
      <c r="G118" s="248"/>
      <c r="H118" s="249"/>
      <c r="I118" s="250"/>
      <c r="J118" s="249"/>
      <c r="K118" s="22"/>
      <c r="M118" s="23"/>
      <c r="N118" s="23"/>
      <c r="O118" s="23"/>
      <c r="P118" s="23"/>
      <c r="Q118" s="23"/>
      <c r="R118" s="23"/>
      <c r="S118" s="23"/>
      <c r="T118" s="23"/>
      <c r="U118" s="23"/>
      <c r="V118" s="23"/>
      <c r="W118" s="23"/>
      <c r="X118" s="23"/>
    </row>
    <row r="119" spans="1:24" ht="15.95" customHeight="1" x14ac:dyDescent="0.2">
      <c r="A119" s="22"/>
      <c r="B119" s="758" t="s">
        <v>557</v>
      </c>
      <c r="C119" s="759"/>
      <c r="D119" s="759"/>
      <c r="E119" s="760"/>
      <c r="F119" s="243"/>
      <c r="G119" s="244"/>
      <c r="H119" s="245"/>
      <c r="I119" s="246"/>
      <c r="J119" s="245"/>
      <c r="K119" s="22"/>
      <c r="M119" s="23"/>
      <c r="N119" s="23"/>
      <c r="O119" s="23"/>
      <c r="P119" s="23"/>
      <c r="Q119" s="23"/>
      <c r="R119" s="23"/>
      <c r="S119" s="23"/>
      <c r="T119" s="23"/>
      <c r="U119" s="23"/>
      <c r="V119" s="23"/>
      <c r="W119" s="23"/>
      <c r="X119" s="23"/>
    </row>
    <row r="120" spans="1:24" ht="14.1" customHeight="1" x14ac:dyDescent="0.2">
      <c r="A120" s="22"/>
      <c r="B120" s="253" t="s">
        <v>16</v>
      </c>
      <c r="C120" s="256">
        <f>AUX!B171</f>
        <v>1.1615685020538793</v>
      </c>
      <c r="D120" s="256">
        <f>AUX!I171</f>
        <v>1.8209262725661515</v>
      </c>
      <c r="E120" s="256">
        <f>AUX!P171</f>
        <v>2.1262469793214129</v>
      </c>
      <c r="F120" s="243"/>
      <c r="G120" s="244"/>
      <c r="H120" s="245"/>
      <c r="I120" s="246"/>
      <c r="J120" s="245"/>
      <c r="K120" s="22"/>
      <c r="M120" s="23"/>
      <c r="N120" s="23"/>
      <c r="O120" s="23"/>
      <c r="P120" s="23"/>
      <c r="Q120" s="23"/>
      <c r="R120" s="23"/>
      <c r="S120" s="23"/>
      <c r="T120" s="23"/>
      <c r="U120" s="23"/>
      <c r="V120" s="23"/>
      <c r="W120" s="23"/>
      <c r="X120" s="23"/>
    </row>
    <row r="121" spans="1:24" ht="14.1" customHeight="1" x14ac:dyDescent="0.2">
      <c r="A121" s="22"/>
      <c r="B121" s="254" t="str">
        <f>AUX!A2</f>
        <v>ARS Alentejo</v>
      </c>
      <c r="C121" s="257">
        <f>AUX!B172</f>
        <v>2.0320368015697632</v>
      </c>
      <c r="D121" s="257">
        <f>AUX!I172</f>
        <v>3.6257168515040998</v>
      </c>
      <c r="E121" s="257">
        <f>AUX!P172</f>
        <v>2.2393273900989943</v>
      </c>
      <c r="F121" s="243"/>
      <c r="G121" s="244"/>
      <c r="H121" s="245"/>
      <c r="I121" s="246"/>
      <c r="J121" s="245"/>
      <c r="K121" s="22"/>
      <c r="M121" s="23"/>
      <c r="N121" s="23"/>
      <c r="O121" s="23"/>
      <c r="P121" s="23"/>
      <c r="Q121" s="23"/>
      <c r="R121" s="23"/>
      <c r="S121" s="23"/>
      <c r="T121" s="23"/>
      <c r="U121" s="23"/>
      <c r="V121" s="23"/>
      <c r="W121" s="23"/>
      <c r="X121" s="23"/>
    </row>
    <row r="122" spans="1:24" ht="14.1" customHeight="1" x14ac:dyDescent="0.2">
      <c r="A122" s="22"/>
      <c r="B122" s="598" t="str">
        <f>AUX!A3</f>
        <v>ULS Norte Alentejano</v>
      </c>
      <c r="C122" s="258">
        <f>AUX!B173</f>
        <v>1.772902275101748</v>
      </c>
      <c r="D122" s="258">
        <f>AUX!I173</f>
        <v>4.3158914006625464</v>
      </c>
      <c r="E122" s="258">
        <f>AUX!P173</f>
        <v>2.5349074466337553</v>
      </c>
      <c r="F122" s="247"/>
      <c r="G122" s="248"/>
      <c r="H122" s="249"/>
      <c r="I122" s="250"/>
      <c r="J122" s="249"/>
      <c r="K122" s="22"/>
      <c r="M122" s="23"/>
      <c r="N122" s="23"/>
      <c r="O122" s="23"/>
      <c r="P122" s="23"/>
      <c r="Q122" s="23"/>
      <c r="R122" s="23"/>
      <c r="S122" s="23"/>
      <c r="T122" s="23"/>
      <c r="U122" s="23"/>
      <c r="V122" s="23"/>
      <c r="W122" s="23"/>
      <c r="X122" s="23"/>
    </row>
    <row r="123" spans="1:24" ht="15" customHeight="1" x14ac:dyDescent="0.2">
      <c r="A123" s="222"/>
      <c r="B123" s="255"/>
      <c r="C123" s="692" t="s">
        <v>696</v>
      </c>
      <c r="D123" s="692"/>
      <c r="E123" s="692"/>
      <c r="F123" s="24"/>
      <c r="G123" s="24"/>
      <c r="H123" s="24"/>
      <c r="I123" s="24"/>
      <c r="J123" s="224"/>
      <c r="K123" s="222"/>
    </row>
    <row r="124" spans="1:24" ht="15" customHeight="1" x14ac:dyDescent="0.2">
      <c r="A124" s="222"/>
      <c r="B124" s="222"/>
      <c r="C124" s="222"/>
      <c r="D124" s="222"/>
      <c r="E124" s="222"/>
      <c r="F124" s="222"/>
      <c r="G124" s="222"/>
      <c r="H124" s="222"/>
      <c r="I124" s="222"/>
      <c r="J124" s="222"/>
      <c r="K124" s="222"/>
    </row>
    <row r="125" spans="1:24" x14ac:dyDescent="0.2">
      <c r="A125" s="222"/>
      <c r="B125" s="114" t="s">
        <v>28</v>
      </c>
      <c r="C125" s="222"/>
      <c r="D125" s="222"/>
      <c r="E125" s="222"/>
      <c r="F125" s="222"/>
      <c r="G125" s="222"/>
      <c r="H125" s="680" t="s">
        <v>690</v>
      </c>
      <c r="I125" s="680"/>
      <c r="J125" s="680"/>
      <c r="K125" s="222"/>
    </row>
    <row r="126" spans="1:24" ht="20.100000000000001" customHeight="1" x14ac:dyDescent="0.2">
      <c r="A126" s="222"/>
      <c r="B126" s="222"/>
      <c r="C126" s="222"/>
      <c r="D126" s="222"/>
      <c r="E126" s="222"/>
      <c r="F126" s="222"/>
      <c r="G126" s="222"/>
      <c r="H126" s="222"/>
      <c r="I126" s="222"/>
      <c r="J126" s="222"/>
      <c r="K126" s="222"/>
    </row>
    <row r="127" spans="1:24" ht="20.100000000000001" customHeight="1" thickBot="1" x14ac:dyDescent="0.3">
      <c r="A127" s="19"/>
      <c r="B127" s="739" t="s">
        <v>66</v>
      </c>
      <c r="C127" s="739"/>
      <c r="D127" s="739"/>
      <c r="E127" s="739"/>
      <c r="F127" s="739"/>
      <c r="G127" s="739"/>
      <c r="H127" s="739"/>
      <c r="I127" s="739"/>
      <c r="J127" s="739"/>
      <c r="K127" s="19"/>
    </row>
    <row r="128" spans="1:24" ht="9.9499999999999993" customHeight="1" x14ac:dyDescent="0.2">
      <c r="A128" s="19"/>
      <c r="B128" s="19"/>
      <c r="C128" s="19"/>
      <c r="D128" s="19"/>
      <c r="E128" s="19"/>
      <c r="F128" s="19"/>
      <c r="G128" s="19"/>
      <c r="H128" s="19"/>
      <c r="I128" s="19"/>
      <c r="J128" s="19"/>
      <c r="K128" s="19"/>
    </row>
    <row r="129" spans="1:11" ht="27.95" customHeight="1" x14ac:dyDescent="0.2">
      <c r="A129" s="19"/>
      <c r="B129" s="740" t="s">
        <v>317</v>
      </c>
      <c r="C129" s="740"/>
      <c r="D129" s="740"/>
      <c r="E129" s="740"/>
      <c r="F129" s="740"/>
      <c r="G129" s="741" t="s">
        <v>496</v>
      </c>
      <c r="H129" s="741"/>
      <c r="I129" s="741"/>
      <c r="J129" s="741"/>
      <c r="K129" s="19"/>
    </row>
    <row r="130" spans="1:11" ht="5.0999999999999996" customHeight="1" x14ac:dyDescent="0.2">
      <c r="A130" s="19"/>
      <c r="B130" s="19"/>
      <c r="C130" s="19"/>
      <c r="D130" s="19"/>
      <c r="E130" s="19"/>
      <c r="F130" s="19"/>
      <c r="G130" s="19"/>
      <c r="H130" s="19"/>
      <c r="I130" s="19"/>
      <c r="J130" s="19"/>
      <c r="K130" s="19"/>
    </row>
    <row r="131" spans="1:11" ht="18" customHeight="1" x14ac:dyDescent="0.2">
      <c r="A131" s="19"/>
      <c r="B131" s="746" t="s">
        <v>8</v>
      </c>
      <c r="C131" s="744" t="s">
        <v>316</v>
      </c>
      <c r="D131" s="745"/>
      <c r="E131" s="744" t="s">
        <v>266</v>
      </c>
      <c r="F131" s="745"/>
      <c r="G131" s="19"/>
      <c r="H131" s="19"/>
      <c r="I131" s="19"/>
      <c r="J131" s="19"/>
      <c r="K131" s="19"/>
    </row>
    <row r="132" spans="1:11" ht="15" customHeight="1" x14ac:dyDescent="0.2">
      <c r="A132" s="19"/>
      <c r="B132" s="747"/>
      <c r="C132" s="128">
        <v>2001</v>
      </c>
      <c r="D132" s="128">
        <v>2011</v>
      </c>
      <c r="E132" s="128">
        <v>2001</v>
      </c>
      <c r="F132" s="432">
        <v>2011</v>
      </c>
      <c r="G132" s="19"/>
      <c r="H132" s="19"/>
      <c r="I132" s="19"/>
      <c r="J132" s="19"/>
      <c r="K132" s="19"/>
    </row>
    <row r="133" spans="1:11" ht="15" customHeight="1" x14ac:dyDescent="0.2">
      <c r="A133" s="19"/>
      <c r="B133" s="440" t="s">
        <v>16</v>
      </c>
      <c r="C133" s="256">
        <f>AUX!B186</f>
        <v>2.71</v>
      </c>
      <c r="D133" s="256">
        <f>AUX!C186</f>
        <v>1.58</v>
      </c>
      <c r="E133" s="256">
        <f>AUX!D186</f>
        <v>8.93</v>
      </c>
      <c r="F133" s="256">
        <f>AUX!E186</f>
        <v>5.2</v>
      </c>
      <c r="G133" s="19"/>
      <c r="H133" s="19"/>
      <c r="I133" s="19"/>
      <c r="J133" s="19"/>
      <c r="K133" s="19"/>
    </row>
    <row r="134" spans="1:11" ht="15" customHeight="1" x14ac:dyDescent="0.2">
      <c r="A134" s="19"/>
      <c r="B134" s="126" t="str">
        <f>AUX!A2</f>
        <v>ARS Alentejo</v>
      </c>
      <c r="C134" s="240" t="str">
        <f>IF(AUX!B187="","",AUX!B187)</f>
        <v/>
      </c>
      <c r="D134" s="240">
        <f>IF(AUX!C187="","",AUX!C187)</f>
        <v>1.7058127572016457</v>
      </c>
      <c r="E134" s="240">
        <f>IF(AUX!D187="","",AUX!D187)</f>
        <v>17.143614705492109</v>
      </c>
      <c r="F134" s="240">
        <f>IF(AUX!E187="","",AUX!E187)</f>
        <v>10.556395505945179</v>
      </c>
      <c r="G134" s="19"/>
      <c r="H134" s="19"/>
      <c r="I134" s="19"/>
      <c r="J134" s="19"/>
      <c r="K134" s="19"/>
    </row>
    <row r="135" spans="1:11" ht="15" customHeight="1" x14ac:dyDescent="0.2">
      <c r="A135" s="431"/>
      <c r="B135" s="600" t="str">
        <f>IF(AUX!A188="","",AUX!A188)</f>
        <v>ULS Norte Alentejano</v>
      </c>
      <c r="C135" s="441" t="str">
        <f>IF(AUX!B188="","",AUX!B188)</f>
        <v/>
      </c>
      <c r="D135" s="441">
        <f>IF(AUX!C188="","",AUX!C188)</f>
        <v>1.7977440314294348</v>
      </c>
      <c r="E135" s="441">
        <f>IF(AUX!D188="","",AUX!D188)</f>
        <v>17.61511388071769</v>
      </c>
      <c r="F135" s="441">
        <f>IF(AUX!E188="","",AUX!E188)</f>
        <v>10.954136901755126</v>
      </c>
      <c r="G135" s="431"/>
      <c r="H135" s="431"/>
      <c r="I135" s="431"/>
      <c r="J135" s="431"/>
      <c r="K135" s="431"/>
    </row>
    <row r="136" spans="1:11" ht="14.1" customHeight="1" x14ac:dyDescent="0.2">
      <c r="A136" s="431"/>
      <c r="B136" s="442" t="str">
        <f>IF(AUX!A189="","",AUX!A189)</f>
        <v>Alter do Chão</v>
      </c>
      <c r="C136" s="240">
        <f>IF(AUX!B189="","",AUX!B189)</f>
        <v>1.48</v>
      </c>
      <c r="D136" s="240">
        <f>IF(AUX!C189="","",AUX!C189)</f>
        <v>2.37</v>
      </c>
      <c r="E136" s="240">
        <f>IF(AUX!D189="","",AUX!D189)</f>
        <v>19.82</v>
      </c>
      <c r="F136" s="240">
        <f>IF(AUX!E189="","",AUX!E189)</f>
        <v>12.47</v>
      </c>
      <c r="G136" s="431"/>
      <c r="H136" s="431"/>
      <c r="I136" s="431"/>
      <c r="J136" s="431"/>
      <c r="K136" s="431"/>
    </row>
    <row r="137" spans="1:11" ht="14.1" customHeight="1" x14ac:dyDescent="0.2">
      <c r="A137" s="431"/>
      <c r="B137" s="254" t="str">
        <f>IF(AUX!A190="","",AUX!A190)</f>
        <v>Arronches</v>
      </c>
      <c r="C137" s="257">
        <f>IF(AUX!B190="","",AUX!B190)</f>
        <v>0</v>
      </c>
      <c r="D137" s="257">
        <f>IF(AUX!C190="","",AUX!C190)</f>
        <v>0</v>
      </c>
      <c r="E137" s="257">
        <f>IF(AUX!D190="","",AUX!D190)</f>
        <v>24.18</v>
      </c>
      <c r="F137" s="257">
        <f>IF(AUX!E190="","",AUX!E190)</f>
        <v>16.54</v>
      </c>
      <c r="G137" s="431"/>
      <c r="H137" s="431"/>
      <c r="I137" s="431"/>
      <c r="J137" s="431"/>
      <c r="K137" s="431"/>
    </row>
    <row r="138" spans="1:11" ht="14.1" customHeight="1" x14ac:dyDescent="0.2">
      <c r="A138" s="431"/>
      <c r="B138" s="442" t="str">
        <f>IF(AUX!A191="","",AUX!A191)</f>
        <v>Avis</v>
      </c>
      <c r="C138" s="240">
        <f>IF(AUX!B191="","",AUX!B191)</f>
        <v>4.01</v>
      </c>
      <c r="D138" s="240">
        <f>IF(AUX!C191="","",AUX!C191)</f>
        <v>2.13</v>
      </c>
      <c r="E138" s="240">
        <f>IF(AUX!D191="","",AUX!D191)</f>
        <v>20.239999999999998</v>
      </c>
      <c r="F138" s="240">
        <f>IF(AUX!E191="","",AUX!E191)</f>
        <v>13.28</v>
      </c>
      <c r="G138" s="431"/>
      <c r="H138" s="431"/>
      <c r="I138" s="431"/>
      <c r="J138" s="431"/>
      <c r="K138" s="431"/>
    </row>
    <row r="139" spans="1:11" ht="14.1" customHeight="1" x14ac:dyDescent="0.2">
      <c r="A139" s="431"/>
      <c r="B139" s="254" t="str">
        <f>IF(AUX!A192="","",AUX!A192)</f>
        <v>Campo Maior</v>
      </c>
      <c r="C139" s="257">
        <f>IF(AUX!B192="","",AUX!B192)</f>
        <v>2.0099999999999998</v>
      </c>
      <c r="D139" s="257">
        <f>IF(AUX!C192="","",AUX!C192)</f>
        <v>2.79</v>
      </c>
      <c r="E139" s="257">
        <f>IF(AUX!D192="","",AUX!D192)</f>
        <v>15.16</v>
      </c>
      <c r="F139" s="257">
        <f>IF(AUX!E192="","",AUX!E192)</f>
        <v>9.6999999999999993</v>
      </c>
      <c r="G139" s="431"/>
      <c r="H139" s="431"/>
      <c r="I139" s="431"/>
      <c r="J139" s="431"/>
      <c r="K139" s="431"/>
    </row>
    <row r="140" spans="1:11" ht="14.1" customHeight="1" x14ac:dyDescent="0.2">
      <c r="A140" s="431"/>
      <c r="B140" s="442" t="str">
        <f>IF(AUX!A193="","",AUX!A193)</f>
        <v>Castelo de Vide</v>
      </c>
      <c r="C140" s="240">
        <f>IF(AUX!B193="","",AUX!B193)</f>
        <v>3.46</v>
      </c>
      <c r="D140" s="240">
        <f>IF(AUX!C193="","",AUX!C193)</f>
        <v>0</v>
      </c>
      <c r="E140" s="240">
        <f>IF(AUX!D193="","",AUX!D193)</f>
        <v>20.52</v>
      </c>
      <c r="F140" s="240">
        <f>IF(AUX!E193="","",AUX!E193)</f>
        <v>13.13</v>
      </c>
      <c r="G140" s="431"/>
      <c r="H140" s="431"/>
      <c r="I140" s="431"/>
      <c r="J140" s="431"/>
      <c r="K140" s="431"/>
    </row>
    <row r="141" spans="1:11" ht="14.1" customHeight="1" x14ac:dyDescent="0.2">
      <c r="A141" s="431"/>
      <c r="B141" s="254" t="str">
        <f>IF(AUX!A194="","",AUX!A194)</f>
        <v>Crato</v>
      </c>
      <c r="C141" s="257">
        <f>IF(AUX!B194="","",AUX!B194)</f>
        <v>1.92</v>
      </c>
      <c r="D141" s="257">
        <f>IF(AUX!C194="","",AUX!C194)</f>
        <v>3.57</v>
      </c>
      <c r="E141" s="257">
        <f>IF(AUX!D194="","",AUX!D194)</f>
        <v>19.690000000000001</v>
      </c>
      <c r="F141" s="257">
        <f>IF(AUX!E194="","",AUX!E194)</f>
        <v>13.27</v>
      </c>
      <c r="G141" s="431"/>
      <c r="H141" s="431"/>
      <c r="I141" s="431"/>
      <c r="J141" s="431"/>
      <c r="K141" s="431"/>
    </row>
    <row r="142" spans="1:11" ht="14.1" customHeight="1" x14ac:dyDescent="0.2">
      <c r="A142" s="431"/>
      <c r="B142" s="442" t="str">
        <f>IF(AUX!A195="","",AUX!A195)</f>
        <v>Elvas</v>
      </c>
      <c r="C142" s="240">
        <f>IF(AUX!B195="","",AUX!B195)</f>
        <v>2.8</v>
      </c>
      <c r="D142" s="240">
        <f>IF(AUX!C195="","",AUX!C195)</f>
        <v>2.34</v>
      </c>
      <c r="E142" s="240">
        <f>IF(AUX!D195="","",AUX!D195)</f>
        <v>13.56</v>
      </c>
      <c r="F142" s="240">
        <f>IF(AUX!E195="","",AUX!E195)</f>
        <v>8.24</v>
      </c>
      <c r="G142" s="431"/>
      <c r="H142" s="431"/>
      <c r="I142" s="431"/>
      <c r="J142" s="431"/>
      <c r="K142" s="431"/>
    </row>
    <row r="143" spans="1:11" ht="14.1" customHeight="1" x14ac:dyDescent="0.2">
      <c r="A143" s="431"/>
      <c r="B143" s="254" t="str">
        <f>IF(AUX!A196="","",AUX!A196)</f>
        <v>Fronteira</v>
      </c>
      <c r="C143" s="257">
        <f>IF(AUX!B196="","",AUX!B196)</f>
        <v>1.86</v>
      </c>
      <c r="D143" s="257">
        <f>IF(AUX!C196="","",AUX!C196)</f>
        <v>1.05</v>
      </c>
      <c r="E143" s="257">
        <f>IF(AUX!D196="","",AUX!D196)</f>
        <v>21.25</v>
      </c>
      <c r="F143" s="257">
        <f>IF(AUX!E196="","",AUX!E196)</f>
        <v>12.7</v>
      </c>
      <c r="G143" s="431"/>
      <c r="H143" s="431"/>
      <c r="I143" s="431"/>
      <c r="J143" s="431"/>
      <c r="K143" s="431"/>
    </row>
    <row r="144" spans="1:11" ht="14.1" customHeight="1" x14ac:dyDescent="0.2">
      <c r="A144" s="431"/>
      <c r="B144" s="442" t="str">
        <f>IF(AUX!A197="","",AUX!A197)</f>
        <v>Gavião</v>
      </c>
      <c r="C144" s="240">
        <f>IF(AUX!B197="","",AUX!B197)</f>
        <v>1.02</v>
      </c>
      <c r="D144" s="240">
        <f>IF(AUX!C197="","",AUX!C197)</f>
        <v>4.3499999999999996</v>
      </c>
      <c r="E144" s="240">
        <f>IF(AUX!D197="","",AUX!D197)</f>
        <v>23.87</v>
      </c>
      <c r="F144" s="240">
        <f>IF(AUX!E197="","",AUX!E197)</f>
        <v>15.36</v>
      </c>
      <c r="G144" s="431"/>
      <c r="H144" s="431"/>
      <c r="I144" s="431"/>
      <c r="J144" s="431"/>
      <c r="K144" s="431"/>
    </row>
    <row r="145" spans="1:11" ht="14.1" customHeight="1" x14ac:dyDescent="0.2">
      <c r="A145" s="431"/>
      <c r="B145" s="254" t="str">
        <f>IF(AUX!A198="","",AUX!A198)</f>
        <v>Marvão</v>
      </c>
      <c r="C145" s="257">
        <f>IF(AUX!B198="","",AUX!B198)</f>
        <v>0</v>
      </c>
      <c r="D145" s="257">
        <f>IF(AUX!C198="","",AUX!C198)</f>
        <v>0.63</v>
      </c>
      <c r="E145" s="257">
        <f>IF(AUX!D198="","",AUX!D198)</f>
        <v>21.77</v>
      </c>
      <c r="F145" s="257">
        <f>IF(AUX!E198="","",AUX!E198)</f>
        <v>13.24</v>
      </c>
      <c r="G145" s="431"/>
      <c r="H145" s="431"/>
      <c r="I145" s="431"/>
      <c r="J145" s="431"/>
      <c r="K145" s="431"/>
    </row>
    <row r="146" spans="1:11" ht="14.1" customHeight="1" x14ac:dyDescent="0.2">
      <c r="A146" s="431"/>
      <c r="B146" s="442" t="str">
        <f>IF(AUX!A199="","",AUX!A199)</f>
        <v>Monforte</v>
      </c>
      <c r="C146" s="240">
        <f>IF(AUX!B199="","",AUX!B199)</f>
        <v>3.63</v>
      </c>
      <c r="D146" s="240">
        <f>IF(AUX!C199="","",AUX!C199)</f>
        <v>3.17</v>
      </c>
      <c r="E146" s="240">
        <f>IF(AUX!D199="","",AUX!D199)</f>
        <v>27.01</v>
      </c>
      <c r="F146" s="240">
        <f>IF(AUX!E199="","",AUX!E199)</f>
        <v>17.29</v>
      </c>
      <c r="G146" s="431"/>
      <c r="H146" s="431"/>
      <c r="I146" s="431"/>
      <c r="J146" s="431"/>
      <c r="K146" s="431"/>
    </row>
    <row r="147" spans="1:11" ht="14.1" customHeight="1" x14ac:dyDescent="0.2">
      <c r="A147" s="431"/>
      <c r="B147" s="254" t="str">
        <f>IF(AUX!A200="","",AUX!A200)</f>
        <v>Nisa</v>
      </c>
      <c r="C147" s="257">
        <f>IF(AUX!B200="","",AUX!B200)</f>
        <v>2.96</v>
      </c>
      <c r="D147" s="257">
        <f>IF(AUX!C200="","",AUX!C200)</f>
        <v>1.25</v>
      </c>
      <c r="E147" s="257">
        <f>IF(AUX!D200="","",AUX!D200)</f>
        <v>21.25</v>
      </c>
      <c r="F147" s="257">
        <f>IF(AUX!E200="","",AUX!E200)</f>
        <v>12.86</v>
      </c>
      <c r="G147" s="431"/>
      <c r="H147" s="431"/>
      <c r="I147" s="431"/>
      <c r="J147" s="431"/>
      <c r="K147" s="431"/>
    </row>
    <row r="148" spans="1:11" ht="14.1" customHeight="1" x14ac:dyDescent="0.2">
      <c r="A148" s="431"/>
      <c r="B148" s="442" t="str">
        <f>IF(AUX!A201="","",AUX!A201)</f>
        <v>Ponte de Sor</v>
      </c>
      <c r="C148" s="240">
        <f>IF(AUX!B201="","",AUX!B201)</f>
        <v>2.33</v>
      </c>
      <c r="D148" s="240">
        <f>IF(AUX!C201="","",AUX!C201)</f>
        <v>1.74</v>
      </c>
      <c r="E148" s="240">
        <f>IF(AUX!D201="","",AUX!D201)</f>
        <v>18.920000000000002</v>
      </c>
      <c r="F148" s="240">
        <f>IF(AUX!E201="","",AUX!E201)</f>
        <v>12.17</v>
      </c>
      <c r="G148" s="431"/>
      <c r="H148" s="431"/>
      <c r="I148" s="431"/>
      <c r="J148" s="431"/>
      <c r="K148" s="431"/>
    </row>
    <row r="149" spans="1:11" ht="14.1" customHeight="1" x14ac:dyDescent="0.2">
      <c r="A149" s="19"/>
      <c r="B149" s="254" t="str">
        <f>IF(AUX!A202="","",AUX!A202)</f>
        <v>Portalegre</v>
      </c>
      <c r="C149" s="257">
        <f>IF(AUX!B202="","",AUX!B202)</f>
        <v>1.93</v>
      </c>
      <c r="D149" s="257">
        <f>IF(AUX!C202="","",AUX!C202)</f>
        <v>0.93</v>
      </c>
      <c r="E149" s="257">
        <f>IF(AUX!D202="","",AUX!D202)</f>
        <v>12.67</v>
      </c>
      <c r="F149" s="257">
        <f>IF(AUX!E202="","",AUX!E202)</f>
        <v>7.67</v>
      </c>
      <c r="G149" s="19"/>
      <c r="H149" s="19"/>
      <c r="I149" s="19"/>
      <c r="J149" s="19"/>
      <c r="K149" s="19"/>
    </row>
    <row r="150" spans="1:11" ht="14.1" customHeight="1" x14ac:dyDescent="0.2">
      <c r="A150" s="19"/>
      <c r="B150" s="394" t="str">
        <f>IF(AUX!A203="","",AUX!A203)</f>
        <v>Sousel</v>
      </c>
      <c r="C150" s="443">
        <f>IF(AUX!B203="","",AUX!B203)</f>
        <v>3.89</v>
      </c>
      <c r="D150" s="443">
        <f>IF(AUX!C203="","",AUX!C203)</f>
        <v>1.38</v>
      </c>
      <c r="E150" s="443">
        <f>IF(AUX!D203="","",AUX!D203)</f>
        <v>22.18</v>
      </c>
      <c r="F150" s="443">
        <f>IF(AUX!E203="","",AUX!E203)</f>
        <v>14.02</v>
      </c>
      <c r="G150" s="19"/>
      <c r="H150" s="680" t="s">
        <v>690</v>
      </c>
      <c r="I150" s="680"/>
      <c r="J150" s="680"/>
      <c r="K150" s="19"/>
    </row>
    <row r="151" spans="1:11" ht="15" customHeight="1" x14ac:dyDescent="0.2">
      <c r="A151" s="19"/>
      <c r="B151" s="430"/>
      <c r="C151" s="430"/>
      <c r="D151" s="692" t="s">
        <v>690</v>
      </c>
      <c r="E151" s="692"/>
      <c r="F151" s="692"/>
      <c r="G151" s="19"/>
      <c r="H151" s="19"/>
      <c r="I151" s="19"/>
      <c r="J151" s="19"/>
      <c r="K151" s="19"/>
    </row>
    <row r="152" spans="1:11" ht="15" customHeight="1" x14ac:dyDescent="0.2">
      <c r="A152" s="19"/>
      <c r="B152" s="19"/>
      <c r="C152" s="19"/>
      <c r="D152" s="19"/>
      <c r="E152" s="19"/>
      <c r="F152" s="19"/>
      <c r="G152" s="19"/>
      <c r="H152" s="19"/>
      <c r="I152" s="19"/>
      <c r="J152" s="19"/>
      <c r="K152" s="19"/>
    </row>
    <row r="153" spans="1:11" ht="15" customHeight="1" x14ac:dyDescent="0.2">
      <c r="A153" s="19"/>
      <c r="B153" s="114" t="s">
        <v>28</v>
      </c>
      <c r="C153" s="19"/>
      <c r="D153" s="19"/>
      <c r="E153" s="19"/>
      <c r="F153" s="19"/>
      <c r="G153" s="19"/>
      <c r="H153" s="19"/>
      <c r="I153" s="19"/>
      <c r="J153" s="19"/>
      <c r="K153" s="19"/>
    </row>
    <row r="154" spans="1:11" ht="20.100000000000001" customHeight="1" x14ac:dyDescent="0.2">
      <c r="A154" s="434"/>
      <c r="B154" s="434"/>
      <c r="C154" s="434"/>
      <c r="D154" s="434"/>
      <c r="E154" s="434"/>
      <c r="F154" s="434"/>
      <c r="G154" s="434"/>
      <c r="H154" s="434"/>
      <c r="I154" s="434"/>
      <c r="J154" s="434"/>
      <c r="K154" s="434"/>
    </row>
    <row r="155" spans="1:11" ht="20.100000000000001" customHeight="1" thickBot="1" x14ac:dyDescent="0.3">
      <c r="A155" s="434"/>
      <c r="B155" s="739" t="s">
        <v>65</v>
      </c>
      <c r="C155" s="739"/>
      <c r="D155" s="739"/>
      <c r="E155" s="739"/>
      <c r="F155" s="739"/>
      <c r="G155" s="739"/>
      <c r="H155" s="739"/>
      <c r="I155" s="739"/>
      <c r="J155" s="739"/>
      <c r="K155" s="434"/>
    </row>
    <row r="156" spans="1:11" ht="9.9499999999999993" customHeight="1" x14ac:dyDescent="0.2">
      <c r="A156" s="434"/>
      <c r="B156" s="434"/>
      <c r="C156" s="434"/>
      <c r="D156" s="434"/>
      <c r="E156" s="434"/>
      <c r="F156" s="434"/>
      <c r="G156" s="434"/>
      <c r="H156" s="434"/>
      <c r="I156" s="434"/>
      <c r="J156" s="434"/>
      <c r="K156" s="434"/>
    </row>
    <row r="157" spans="1:11" ht="15.95" customHeight="1" x14ac:dyDescent="0.2">
      <c r="A157" s="434"/>
      <c r="B157" s="743" t="s">
        <v>322</v>
      </c>
      <c r="C157" s="743"/>
      <c r="D157" s="743"/>
      <c r="E157" s="743"/>
      <c r="F157" s="743"/>
      <c r="G157" s="743"/>
      <c r="H157" s="743"/>
      <c r="I157" s="743"/>
      <c r="J157" s="743"/>
      <c r="K157" s="434"/>
    </row>
    <row r="158" spans="1:11" ht="5.0999999999999996" customHeight="1" x14ac:dyDescent="0.2">
      <c r="A158" s="434"/>
      <c r="B158" s="434"/>
      <c r="C158" s="434"/>
      <c r="D158" s="434"/>
      <c r="E158" s="434"/>
      <c r="F158" s="434"/>
      <c r="G158" s="434"/>
      <c r="H158" s="434"/>
      <c r="I158" s="434"/>
      <c r="J158" s="434"/>
      <c r="K158" s="434"/>
    </row>
    <row r="159" spans="1:11" ht="15.95" customHeight="1" x14ac:dyDescent="0.2">
      <c r="A159" s="436"/>
      <c r="B159" s="755" t="s">
        <v>8</v>
      </c>
      <c r="C159" s="749" t="s">
        <v>324</v>
      </c>
      <c r="D159" s="750"/>
      <c r="E159" s="750"/>
      <c r="F159" s="750"/>
      <c r="G159" s="751" t="s">
        <v>323</v>
      </c>
      <c r="H159" s="752"/>
      <c r="I159" s="752"/>
      <c r="J159" s="753"/>
      <c r="K159" s="436"/>
    </row>
    <row r="160" spans="1:11" ht="15.95" customHeight="1" x14ac:dyDescent="0.2">
      <c r="A160" s="436"/>
      <c r="B160" s="755"/>
      <c r="C160" s="435">
        <v>2004</v>
      </c>
      <c r="D160" s="435">
        <v>2007</v>
      </c>
      <c r="E160" s="128">
        <v>2009</v>
      </c>
      <c r="F160" s="128">
        <v>2011</v>
      </c>
      <c r="G160" s="444">
        <v>1993</v>
      </c>
      <c r="H160" s="435">
        <v>2000</v>
      </c>
      <c r="I160" s="435">
        <v>2005</v>
      </c>
      <c r="J160" s="435">
        <v>2011</v>
      </c>
      <c r="K160" s="436"/>
    </row>
    <row r="161" spans="1:24" ht="18" customHeight="1" x14ac:dyDescent="0.2">
      <c r="A161" s="436"/>
      <c r="B161" s="36" t="s">
        <v>16</v>
      </c>
      <c r="C161" s="124">
        <f>AUX!F186</f>
        <v>879.62</v>
      </c>
      <c r="D161" s="124">
        <f>AUX!G186</f>
        <v>965.25</v>
      </c>
      <c r="E161" s="399">
        <f>AUX!H186</f>
        <v>1036.44</v>
      </c>
      <c r="F161" s="399">
        <f>AUX!I186</f>
        <v>1084.55</v>
      </c>
      <c r="G161" s="445">
        <f>AUX!J186</f>
        <v>101.76</v>
      </c>
      <c r="H161" s="124">
        <f>AUX!K186</f>
        <v>101.65</v>
      </c>
      <c r="I161" s="124">
        <f>AUX!L186</f>
        <v>100.52</v>
      </c>
      <c r="J161" s="124">
        <f>AUX!M186</f>
        <v>100.83</v>
      </c>
      <c r="K161" s="436"/>
      <c r="M161" s="23"/>
      <c r="N161" s="23"/>
      <c r="O161" s="23"/>
      <c r="P161" s="23"/>
      <c r="Q161" s="23"/>
      <c r="R161" s="23"/>
      <c r="S161" s="23"/>
      <c r="T161" s="23"/>
      <c r="U161" s="23"/>
      <c r="V161" s="23"/>
      <c r="W161" s="23"/>
      <c r="X161" s="23"/>
    </row>
    <row r="162" spans="1:24" ht="18" customHeight="1" x14ac:dyDescent="0.2">
      <c r="A162" s="436"/>
      <c r="B162" s="126" t="str">
        <f>IF(AUX!G2=1,AUX!A2,CONCATENATE(AUX!A2," *"))</f>
        <v>ARS Alentejo *</v>
      </c>
      <c r="C162" s="127">
        <f>AUX!F187</f>
        <v>767.27</v>
      </c>
      <c r="D162" s="127">
        <f>AUX!G187</f>
        <v>854.37</v>
      </c>
      <c r="E162" s="400">
        <f>AUX!H187</f>
        <v>924.36</v>
      </c>
      <c r="F162" s="400">
        <f>AUX!I187</f>
        <v>991.76</v>
      </c>
      <c r="G162" s="446">
        <f>AUX!J187</f>
        <v>68.69</v>
      </c>
      <c r="H162" s="127">
        <f>AUX!K187</f>
        <v>70.099999999999994</v>
      </c>
      <c r="I162" s="127">
        <f>AUX!L187</f>
        <v>83.47</v>
      </c>
      <c r="J162" s="127">
        <f>AUX!M187</f>
        <v>86.39</v>
      </c>
      <c r="K162" s="436"/>
      <c r="M162" s="23"/>
      <c r="N162" s="23"/>
      <c r="O162" s="23"/>
      <c r="P162" s="23"/>
      <c r="Q162" s="23"/>
      <c r="R162" s="23"/>
      <c r="S162" s="23"/>
      <c r="T162" s="23"/>
      <c r="U162" s="23"/>
      <c r="V162" s="23"/>
      <c r="W162" s="23"/>
      <c r="X162" s="23"/>
    </row>
    <row r="163" spans="1:24" ht="15.95" customHeight="1" x14ac:dyDescent="0.2">
      <c r="A163" s="436"/>
      <c r="B163" s="601" t="str">
        <f>IF(AUX!A188="","",AUX!A188)</f>
        <v>ULS Norte Alentejano</v>
      </c>
      <c r="C163" s="129" t="str">
        <f>IF(AUX!F188="","",AUX!F188)</f>
        <v/>
      </c>
      <c r="D163" s="129" t="str">
        <f>IF(AUX!G188="","",AUX!G188)</f>
        <v/>
      </c>
      <c r="E163" s="401" t="str">
        <f>IF(AUX!H188="","",AUX!H188)</f>
        <v/>
      </c>
      <c r="F163" s="401" t="str">
        <f>IF(AUX!I188="","",AUX!I188)</f>
        <v/>
      </c>
      <c r="G163" s="531" t="str">
        <f>IF(AUX!J188="","",AUX!J188)</f>
        <v/>
      </c>
      <c r="H163" s="532" t="str">
        <f>IF(AUX!K188="","",AUX!K188)</f>
        <v/>
      </c>
      <c r="I163" s="532" t="str">
        <f>IF(AUX!L188="","",AUX!L188)</f>
        <v/>
      </c>
      <c r="J163" s="532" t="str">
        <f>IF(AUX!M188="","",AUX!M188)</f>
        <v/>
      </c>
      <c r="K163" s="436"/>
      <c r="M163" s="23"/>
      <c r="N163" s="23"/>
      <c r="O163" s="23"/>
      <c r="P163" s="23"/>
      <c r="Q163" s="23"/>
      <c r="R163" s="23"/>
      <c r="S163" s="23"/>
      <c r="T163" s="23"/>
      <c r="U163" s="23"/>
      <c r="V163" s="23"/>
      <c r="W163" s="23"/>
      <c r="X163" s="23"/>
    </row>
    <row r="164" spans="1:24" ht="12.95" customHeight="1" x14ac:dyDescent="0.2">
      <c r="A164" s="436"/>
      <c r="B164" s="391" t="str">
        <f>IF(AUX!A189="","",AUX!A189)</f>
        <v>Alter do Chão</v>
      </c>
      <c r="C164" s="127">
        <f>IF(AUX!F189="","",AUX!F189)</f>
        <v>663.87</v>
      </c>
      <c r="D164" s="127">
        <f>IF(AUX!G189="","",AUX!G189)</f>
        <v>684.86</v>
      </c>
      <c r="E164" s="400">
        <f>IF(AUX!H189="","",AUX!H189)</f>
        <v>764.02</v>
      </c>
      <c r="F164" s="400">
        <f>IF(AUX!I189="","",AUX!I189)</f>
        <v>808.79</v>
      </c>
      <c r="G164" s="533">
        <f>IF(AUX!J189="","",AUX!J189)</f>
        <v>49.78</v>
      </c>
      <c r="H164" s="534">
        <f>IF(AUX!K189="","",AUX!K189)</f>
        <v>57.92</v>
      </c>
      <c r="I164" s="534">
        <f>IF(AUX!L189="","",AUX!L189)</f>
        <v>73.599999999999994</v>
      </c>
      <c r="J164" s="534">
        <f>IF(AUX!M189="","",AUX!M189)</f>
        <v>70.150000000000006</v>
      </c>
      <c r="K164" s="436"/>
      <c r="M164" s="23"/>
      <c r="N164" s="23"/>
      <c r="O164" s="23"/>
      <c r="P164" s="23"/>
      <c r="Q164" s="23"/>
      <c r="R164" s="23"/>
      <c r="S164" s="23"/>
      <c r="T164" s="23"/>
      <c r="U164" s="23"/>
      <c r="V164" s="23"/>
      <c r="W164" s="23"/>
      <c r="X164" s="23"/>
    </row>
    <row r="165" spans="1:24" ht="12.95" customHeight="1" x14ac:dyDescent="0.2">
      <c r="A165" s="436"/>
      <c r="B165" s="392" t="str">
        <f>IF(AUX!A190="","",AUX!A190)</f>
        <v>Arronches</v>
      </c>
      <c r="C165" s="130">
        <f>IF(AUX!F190="","",AUX!F190)</f>
        <v>624.41999999999996</v>
      </c>
      <c r="D165" s="130">
        <f>IF(AUX!G190="","",AUX!G190)</f>
        <v>652.84</v>
      </c>
      <c r="E165" s="402">
        <f>IF(AUX!H190="","",AUX!H190)</f>
        <v>701.11</v>
      </c>
      <c r="F165" s="402">
        <f>IF(AUX!I190="","",AUX!I190)</f>
        <v>743.65</v>
      </c>
      <c r="G165" s="535">
        <f>IF(AUX!J190="","",AUX!J190)</f>
        <v>34.409999999999997</v>
      </c>
      <c r="H165" s="536">
        <f>IF(AUX!K190="","",AUX!K190)</f>
        <v>58.83</v>
      </c>
      <c r="I165" s="536">
        <f>IF(AUX!L190="","",AUX!L190)</f>
        <v>59.3</v>
      </c>
      <c r="J165" s="536">
        <f>IF(AUX!M190="","",AUX!M190)</f>
        <v>68.06</v>
      </c>
      <c r="K165" s="436"/>
      <c r="M165" s="23"/>
      <c r="N165" s="23"/>
      <c r="O165" s="23"/>
      <c r="P165" s="23"/>
      <c r="Q165" s="23"/>
      <c r="R165" s="23"/>
      <c r="S165" s="23"/>
      <c r="T165" s="23"/>
      <c r="U165" s="23"/>
      <c r="V165" s="23"/>
      <c r="W165" s="23"/>
      <c r="X165" s="23"/>
    </row>
    <row r="166" spans="1:24" ht="12.95" customHeight="1" x14ac:dyDescent="0.2">
      <c r="A166" s="436"/>
      <c r="B166" s="391" t="str">
        <f>IF(AUX!A191="","",AUX!A191)</f>
        <v>Avis</v>
      </c>
      <c r="C166" s="127">
        <f>IF(AUX!F191="","",AUX!F191)</f>
        <v>630.79</v>
      </c>
      <c r="D166" s="127">
        <f>IF(AUX!G191="","",AUX!G191)</f>
        <v>762.48</v>
      </c>
      <c r="E166" s="400">
        <f>IF(AUX!H191="","",AUX!H191)</f>
        <v>814.76</v>
      </c>
      <c r="F166" s="400">
        <f>IF(AUX!I191="","",AUX!I191)</f>
        <v>870.33</v>
      </c>
      <c r="G166" s="533">
        <f>IF(AUX!J191="","",AUX!J191)</f>
        <v>56.79</v>
      </c>
      <c r="H166" s="534">
        <f>IF(AUX!K191="","",AUX!K191)</f>
        <v>51.28</v>
      </c>
      <c r="I166" s="534">
        <f>IF(AUX!L191="","",AUX!L191)</f>
        <v>59.96</v>
      </c>
      <c r="J166" s="534">
        <f>IF(AUX!M191="","",AUX!M191)</f>
        <v>69.349999999999994</v>
      </c>
      <c r="K166" s="436"/>
      <c r="M166" s="23"/>
      <c r="N166" s="23"/>
      <c r="O166" s="23"/>
      <c r="P166" s="23"/>
      <c r="Q166" s="23"/>
      <c r="R166" s="23"/>
      <c r="S166" s="23"/>
      <c r="T166" s="23"/>
      <c r="U166" s="23"/>
      <c r="V166" s="23"/>
      <c r="W166" s="23"/>
      <c r="X166" s="23"/>
    </row>
    <row r="167" spans="1:24" ht="12.95" customHeight="1" x14ac:dyDescent="0.2">
      <c r="A167" s="436"/>
      <c r="B167" s="392" t="str">
        <f>IF(AUX!A192="","",AUX!A192)</f>
        <v>Campo Maior</v>
      </c>
      <c r="C167" s="130">
        <f>IF(AUX!F192="","",AUX!F192)</f>
        <v>893.58</v>
      </c>
      <c r="D167" s="130">
        <f>IF(AUX!G192="","",AUX!G192)</f>
        <v>1047.3900000000001</v>
      </c>
      <c r="E167" s="402">
        <f>IF(AUX!H192="","",AUX!H192)</f>
        <v>1084.73</v>
      </c>
      <c r="F167" s="402">
        <f>IF(AUX!I192="","",AUX!I192)</f>
        <v>1073.45</v>
      </c>
      <c r="G167" s="535">
        <f>IF(AUX!J192="","",AUX!J192)</f>
        <v>71.56</v>
      </c>
      <c r="H167" s="536">
        <f>IF(AUX!K192="","",AUX!K192)</f>
        <v>73.75</v>
      </c>
      <c r="I167" s="536">
        <f>IF(AUX!L192="","",AUX!L192)</f>
        <v>91.32</v>
      </c>
      <c r="J167" s="536">
        <f>IF(AUX!M192="","",AUX!M192)</f>
        <v>90</v>
      </c>
      <c r="K167" s="436"/>
      <c r="M167" s="23"/>
      <c r="N167" s="23"/>
      <c r="O167" s="23"/>
      <c r="P167" s="23"/>
      <c r="Q167" s="23"/>
      <c r="R167" s="23"/>
      <c r="S167" s="23"/>
      <c r="T167" s="23"/>
      <c r="U167" s="23"/>
      <c r="V167" s="23"/>
      <c r="W167" s="23"/>
      <c r="X167" s="23"/>
    </row>
    <row r="168" spans="1:24" ht="12.95" customHeight="1" x14ac:dyDescent="0.2">
      <c r="A168" s="436"/>
      <c r="B168" s="391" t="str">
        <f>IF(AUX!A193="","",AUX!A193)</f>
        <v>Castelo de Vide</v>
      </c>
      <c r="C168" s="127">
        <f>IF(AUX!F193="","",AUX!F193)</f>
        <v>628.9</v>
      </c>
      <c r="D168" s="127">
        <f>IF(AUX!G193="","",AUX!G193)</f>
        <v>711.67</v>
      </c>
      <c r="E168" s="400">
        <f>IF(AUX!H193="","",AUX!H193)</f>
        <v>766.72</v>
      </c>
      <c r="F168" s="400">
        <f>IF(AUX!I193="","",AUX!I193)</f>
        <v>796.51</v>
      </c>
      <c r="G168" s="533">
        <f>IF(AUX!J193="","",AUX!J193)</f>
        <v>37.79</v>
      </c>
      <c r="H168" s="534">
        <f>IF(AUX!K193="","",AUX!K193)</f>
        <v>67.19</v>
      </c>
      <c r="I168" s="534">
        <f>IF(AUX!L193="","",AUX!L193)</f>
        <v>69.31</v>
      </c>
      <c r="J168" s="534">
        <f>IF(AUX!M193="","",AUX!M193)</f>
        <v>76.08</v>
      </c>
      <c r="K168" s="436"/>
      <c r="M168" s="23"/>
      <c r="N168" s="23"/>
      <c r="O168" s="23"/>
      <c r="P168" s="23"/>
      <c r="Q168" s="23"/>
      <c r="R168" s="23"/>
      <c r="S168" s="23"/>
      <c r="T168" s="23"/>
      <c r="U168" s="23"/>
      <c r="V168" s="23"/>
      <c r="W168" s="23"/>
      <c r="X168" s="23"/>
    </row>
    <row r="169" spans="1:24" ht="12.95" customHeight="1" x14ac:dyDescent="0.2">
      <c r="A169" s="436"/>
      <c r="B169" s="392" t="str">
        <f>IF(AUX!A194="","",AUX!A194)</f>
        <v>Crato</v>
      </c>
      <c r="C169" s="130">
        <f>IF(AUX!F194="","",AUX!F194)</f>
        <v>603.36</v>
      </c>
      <c r="D169" s="130">
        <f>IF(AUX!G194="","",AUX!G194)</f>
        <v>685.82</v>
      </c>
      <c r="E169" s="402">
        <f>IF(AUX!H194="","",AUX!H194)</f>
        <v>728.61</v>
      </c>
      <c r="F169" s="402">
        <f>IF(AUX!I194="","",AUX!I194)</f>
        <v>749.13</v>
      </c>
      <c r="G169" s="535">
        <f>IF(AUX!J194="","",AUX!J194)</f>
        <v>47.29</v>
      </c>
      <c r="H169" s="536">
        <f>IF(AUX!K194="","",AUX!K194)</f>
        <v>49.25</v>
      </c>
      <c r="I169" s="536">
        <f>IF(AUX!L194="","",AUX!L194)</f>
        <v>69.36</v>
      </c>
      <c r="J169" s="536">
        <f>IF(AUX!M194="","",AUX!M194)</f>
        <v>68.569999999999993</v>
      </c>
      <c r="K169" s="436"/>
      <c r="M169" s="23"/>
      <c r="N169" s="23"/>
      <c r="O169" s="23"/>
      <c r="P169" s="23"/>
      <c r="Q169" s="23"/>
      <c r="R169" s="23"/>
      <c r="S169" s="23"/>
      <c r="T169" s="23"/>
      <c r="U169" s="23"/>
      <c r="V169" s="23"/>
      <c r="W169" s="23"/>
      <c r="X169" s="23"/>
    </row>
    <row r="170" spans="1:24" ht="12.95" customHeight="1" x14ac:dyDescent="0.2">
      <c r="A170" s="436"/>
      <c r="B170" s="391" t="str">
        <f>IF(AUX!A195="","",AUX!A195)</f>
        <v>Elvas</v>
      </c>
      <c r="C170" s="127">
        <f>IF(AUX!F195="","",AUX!F195)</f>
        <v>750.11</v>
      </c>
      <c r="D170" s="127">
        <f>IF(AUX!G195="","",AUX!G195)</f>
        <v>752.07</v>
      </c>
      <c r="E170" s="400">
        <f>IF(AUX!H195="","",AUX!H195)</f>
        <v>795.13</v>
      </c>
      <c r="F170" s="400">
        <f>IF(AUX!I195="","",AUX!I195)</f>
        <v>828.81</v>
      </c>
      <c r="G170" s="533">
        <f>IF(AUX!J195="","",AUX!J195)</f>
        <v>88.79</v>
      </c>
      <c r="H170" s="534">
        <f>IF(AUX!K195="","",AUX!K195)</f>
        <v>72.099999999999994</v>
      </c>
      <c r="I170" s="534">
        <f>IF(AUX!L195="","",AUX!L195)</f>
        <v>90.19</v>
      </c>
      <c r="J170" s="534">
        <f>IF(AUX!M195="","",AUX!M195)</f>
        <v>84.87</v>
      </c>
      <c r="K170" s="436"/>
      <c r="M170" s="23"/>
      <c r="N170" s="23"/>
      <c r="O170" s="23"/>
      <c r="P170" s="23"/>
      <c r="Q170" s="23"/>
      <c r="R170" s="23"/>
      <c r="S170" s="23"/>
      <c r="T170" s="23"/>
      <c r="U170" s="23"/>
      <c r="V170" s="23"/>
      <c r="W170" s="23"/>
      <c r="X170" s="23"/>
    </row>
    <row r="171" spans="1:24" ht="12.95" customHeight="1" x14ac:dyDescent="0.2">
      <c r="A171" s="436"/>
      <c r="B171" s="392" t="str">
        <f>IF(AUX!A196="","",AUX!A196)</f>
        <v>Fronteira</v>
      </c>
      <c r="C171" s="130">
        <f>IF(AUX!F196="","",AUX!F196)</f>
        <v>744.33</v>
      </c>
      <c r="D171" s="130">
        <f>IF(AUX!G196="","",AUX!G196)</f>
        <v>650.4</v>
      </c>
      <c r="E171" s="402">
        <f>IF(AUX!H196="","",AUX!H196)</f>
        <v>724.42</v>
      </c>
      <c r="F171" s="402">
        <f>IF(AUX!I196="","",AUX!I196)</f>
        <v>808.12</v>
      </c>
      <c r="G171" s="535">
        <f>IF(AUX!J196="","",AUX!J196)</f>
        <v>48.28</v>
      </c>
      <c r="H171" s="536">
        <f>IF(AUX!K196="","",AUX!K196)</f>
        <v>55.65</v>
      </c>
      <c r="I171" s="536">
        <f>IF(AUX!L196="","",AUX!L196)</f>
        <v>76.3</v>
      </c>
      <c r="J171" s="536">
        <f>IF(AUX!M196="","",AUX!M196)</f>
        <v>71.959999999999994</v>
      </c>
      <c r="K171" s="436"/>
      <c r="M171" s="23"/>
      <c r="N171" s="23"/>
      <c r="O171" s="23"/>
      <c r="P171" s="23"/>
      <c r="Q171" s="23"/>
      <c r="R171" s="23"/>
      <c r="S171" s="23"/>
      <c r="T171" s="23"/>
      <c r="U171" s="23"/>
      <c r="V171" s="23"/>
      <c r="W171" s="23"/>
      <c r="X171" s="23"/>
    </row>
    <row r="172" spans="1:24" ht="12.95" customHeight="1" x14ac:dyDescent="0.2">
      <c r="A172" s="436"/>
      <c r="B172" s="391" t="str">
        <f>IF(AUX!A197="","",AUX!A197)</f>
        <v>Gavião</v>
      </c>
      <c r="C172" s="127">
        <f>IF(AUX!F197="","",AUX!F197)</f>
        <v>601.79999999999995</v>
      </c>
      <c r="D172" s="127">
        <f>IF(AUX!G197="","",AUX!G197)</f>
        <v>654.09</v>
      </c>
      <c r="E172" s="400">
        <f>IF(AUX!H197="","",AUX!H197)</f>
        <v>754.97</v>
      </c>
      <c r="F172" s="400">
        <f>IF(AUX!I197="","",AUX!I197)</f>
        <v>743.3</v>
      </c>
      <c r="G172" s="533">
        <f>IF(AUX!J197="","",AUX!J197)</f>
        <v>27.99</v>
      </c>
      <c r="H172" s="534">
        <f>IF(AUX!K197="","",AUX!K197)</f>
        <v>46.59</v>
      </c>
      <c r="I172" s="534">
        <f>IF(AUX!L197="","",AUX!L197)</f>
        <v>58.92</v>
      </c>
      <c r="J172" s="534">
        <f>IF(AUX!M197="","",AUX!M197)</f>
        <v>63.36</v>
      </c>
      <c r="K172" s="436"/>
      <c r="M172" s="23"/>
      <c r="N172" s="23"/>
      <c r="O172" s="23"/>
      <c r="P172" s="23"/>
      <c r="Q172" s="23"/>
      <c r="R172" s="23"/>
      <c r="S172" s="23"/>
      <c r="T172" s="23"/>
      <c r="U172" s="23"/>
      <c r="V172" s="23"/>
      <c r="W172" s="23"/>
      <c r="X172" s="23"/>
    </row>
    <row r="173" spans="1:24" ht="12.95" customHeight="1" x14ac:dyDescent="0.2">
      <c r="A173" s="436"/>
      <c r="B173" s="393" t="str">
        <f>IF(AUX!A198="","",AUX!A198)</f>
        <v>Marvão</v>
      </c>
      <c r="C173" s="252">
        <f>IF(AUX!F198="","",AUX!F198)</f>
        <v>595.98</v>
      </c>
      <c r="D173" s="252">
        <f>IF(AUX!G198="","",AUX!G198)</f>
        <v>658.33</v>
      </c>
      <c r="E173" s="403">
        <f>IF(AUX!H198="","",AUX!H198)</f>
        <v>680.68</v>
      </c>
      <c r="F173" s="403">
        <f>IF(AUX!I198="","",AUX!I198)</f>
        <v>711.58</v>
      </c>
      <c r="G173" s="537">
        <f>IF(AUX!J198="","",AUX!J198)</f>
        <v>38.450000000000003</v>
      </c>
      <c r="H173" s="538">
        <f>IF(AUX!K198="","",AUX!K198)</f>
        <v>55.94</v>
      </c>
      <c r="I173" s="538">
        <f>IF(AUX!L198="","",AUX!L198)</f>
        <v>59.33</v>
      </c>
      <c r="J173" s="538">
        <f>IF(AUX!M198="","",AUX!M198)</f>
        <v>61.23</v>
      </c>
      <c r="K173" s="436"/>
      <c r="M173" s="23"/>
      <c r="N173" s="23"/>
      <c r="O173" s="23"/>
      <c r="P173" s="23"/>
      <c r="Q173" s="23"/>
      <c r="R173" s="23"/>
      <c r="S173" s="23"/>
      <c r="T173" s="23"/>
      <c r="U173" s="23"/>
      <c r="V173" s="23"/>
      <c r="W173" s="23"/>
      <c r="X173" s="23"/>
    </row>
    <row r="174" spans="1:24" ht="12.95" customHeight="1" x14ac:dyDescent="0.2">
      <c r="A174" s="436"/>
      <c r="B174" s="391" t="str">
        <f>IF(AUX!A199="","",AUX!A199)</f>
        <v>Monforte</v>
      </c>
      <c r="C174" s="127">
        <f>IF(AUX!F199="","",AUX!F199)</f>
        <v>658.26</v>
      </c>
      <c r="D174" s="127">
        <f>IF(AUX!G199="","",AUX!G199)</f>
        <v>764.49</v>
      </c>
      <c r="E174" s="400">
        <f>IF(AUX!H199="","",AUX!H199)</f>
        <v>821.38</v>
      </c>
      <c r="F174" s="400">
        <f>IF(AUX!I199="","",AUX!I199)</f>
        <v>888.84</v>
      </c>
      <c r="G174" s="533">
        <f>IF(AUX!J199="","",AUX!J199)</f>
        <v>38.75</v>
      </c>
      <c r="H174" s="534">
        <f>IF(AUX!K199="","",AUX!K199)</f>
        <v>48.64</v>
      </c>
      <c r="I174" s="534">
        <f>IF(AUX!L199="","",AUX!L199)</f>
        <v>63.34</v>
      </c>
      <c r="J174" s="534">
        <f>IF(AUX!M199="","",AUX!M199)</f>
        <v>63.95</v>
      </c>
      <c r="K174" s="436"/>
      <c r="M174" s="23"/>
      <c r="N174" s="23"/>
      <c r="O174" s="23"/>
      <c r="P174" s="23"/>
      <c r="Q174" s="23"/>
      <c r="R174" s="23"/>
      <c r="S174" s="23"/>
      <c r="T174" s="23"/>
      <c r="U174" s="23"/>
      <c r="V174" s="23"/>
      <c r="W174" s="23"/>
      <c r="X174" s="23"/>
    </row>
    <row r="175" spans="1:24" ht="12.95" customHeight="1" x14ac:dyDescent="0.2">
      <c r="A175" s="436"/>
      <c r="B175" s="393" t="str">
        <f>IF(AUX!A200="","",AUX!A200)</f>
        <v>Nisa</v>
      </c>
      <c r="C175" s="252">
        <f>IF(AUX!F200="","",AUX!F200)</f>
        <v>651.5</v>
      </c>
      <c r="D175" s="252">
        <f>IF(AUX!G200="","",AUX!G200)</f>
        <v>684.7</v>
      </c>
      <c r="E175" s="403">
        <f>IF(AUX!H200="","",AUX!H200)</f>
        <v>763.05</v>
      </c>
      <c r="F175" s="403">
        <f>IF(AUX!I200="","",AUX!I200)</f>
        <v>792.84</v>
      </c>
      <c r="G175" s="537">
        <f>IF(AUX!J200="","",AUX!J200)</f>
        <v>56.7</v>
      </c>
      <c r="H175" s="538">
        <f>IF(AUX!K200="","",AUX!K200)</f>
        <v>58.3</v>
      </c>
      <c r="I175" s="538">
        <f>IF(AUX!L200="","",AUX!L200)</f>
        <v>67.14</v>
      </c>
      <c r="J175" s="538">
        <f>IF(AUX!M200="","",AUX!M200)</f>
        <v>67.430000000000007</v>
      </c>
      <c r="K175" s="436"/>
      <c r="M175" s="23"/>
      <c r="N175" s="23"/>
      <c r="O175" s="23"/>
      <c r="P175" s="23"/>
      <c r="Q175" s="23"/>
      <c r="R175" s="23"/>
      <c r="S175" s="23"/>
      <c r="T175" s="23"/>
      <c r="U175" s="23"/>
      <c r="V175" s="23"/>
      <c r="W175" s="23"/>
      <c r="X175" s="23"/>
    </row>
    <row r="176" spans="1:24" ht="12.95" customHeight="1" x14ac:dyDescent="0.2">
      <c r="A176" s="436"/>
      <c r="B176" s="391" t="str">
        <f>IF(AUX!A201="","",AUX!A201)</f>
        <v>Ponte de Sor</v>
      </c>
      <c r="C176" s="127">
        <f>IF(AUX!F201="","",AUX!F201)</f>
        <v>738.32</v>
      </c>
      <c r="D176" s="127">
        <f>IF(AUX!G201="","",AUX!G201)</f>
        <v>816.34</v>
      </c>
      <c r="E176" s="400">
        <f>IF(AUX!H201="","",AUX!H201)</f>
        <v>891.8</v>
      </c>
      <c r="F176" s="400">
        <f>IF(AUX!I201="","",AUX!I201)</f>
        <v>908.97</v>
      </c>
      <c r="G176" s="533">
        <f>IF(AUX!J201="","",AUX!J201)</f>
        <v>58.47</v>
      </c>
      <c r="H176" s="534">
        <f>IF(AUX!K201="","",AUX!K201)</f>
        <v>66.849999999999994</v>
      </c>
      <c r="I176" s="534">
        <f>IF(AUX!L201="","",AUX!L201)</f>
        <v>75.510000000000005</v>
      </c>
      <c r="J176" s="534">
        <f>IF(AUX!M201="","",AUX!M201)</f>
        <v>80.64</v>
      </c>
      <c r="K176" s="436"/>
      <c r="M176" s="23"/>
      <c r="N176" s="23"/>
      <c r="O176" s="23"/>
      <c r="P176" s="23"/>
      <c r="Q176" s="23"/>
      <c r="R176" s="23"/>
      <c r="S176" s="23"/>
      <c r="T176" s="23"/>
      <c r="U176" s="23"/>
      <c r="V176" s="23"/>
      <c r="W176" s="23"/>
      <c r="X176" s="23"/>
    </row>
    <row r="177" spans="1:24" ht="12.95" customHeight="1" x14ac:dyDescent="0.2">
      <c r="A177" s="436"/>
      <c r="B177" s="393" t="str">
        <f>IF(AUX!A202="","",AUX!A202)</f>
        <v>Portalegre</v>
      </c>
      <c r="C177" s="252">
        <f>IF(AUX!F202="","",AUX!F202)</f>
        <v>778.6</v>
      </c>
      <c r="D177" s="252">
        <f>IF(AUX!G202="","",AUX!G202)</f>
        <v>856.87</v>
      </c>
      <c r="E177" s="403">
        <f>IF(AUX!H202="","",AUX!H202)</f>
        <v>955.24</v>
      </c>
      <c r="F177" s="403">
        <f>IF(AUX!I202="","",AUX!I202)</f>
        <v>941.26</v>
      </c>
      <c r="G177" s="537">
        <f>IF(AUX!J202="","",AUX!J202)</f>
        <v>91.42</v>
      </c>
      <c r="H177" s="538">
        <f>IF(AUX!K202="","",AUX!K202)</f>
        <v>95.31</v>
      </c>
      <c r="I177" s="538">
        <f>IF(AUX!L202="","",AUX!L202)</f>
        <v>106.52</v>
      </c>
      <c r="J177" s="538">
        <f>IF(AUX!M202="","",AUX!M202)</f>
        <v>102.01</v>
      </c>
      <c r="K177" s="436"/>
      <c r="M177" s="23"/>
      <c r="N177" s="23"/>
      <c r="O177" s="23"/>
      <c r="P177" s="23"/>
      <c r="Q177" s="23"/>
      <c r="R177" s="23"/>
      <c r="S177" s="23"/>
      <c r="T177" s="23"/>
      <c r="U177" s="23"/>
      <c r="V177" s="23"/>
      <c r="W177" s="23"/>
      <c r="X177" s="23"/>
    </row>
    <row r="178" spans="1:24" ht="12.95" customHeight="1" x14ac:dyDescent="0.2">
      <c r="A178" s="436"/>
      <c r="B178" s="394" t="str">
        <f>IF(AUX!A203="","",AUX!A203)</f>
        <v>Sousel</v>
      </c>
      <c r="C178" s="365">
        <f>IF(AUX!F203="","",AUX!F203)</f>
        <v>644.16999999999996</v>
      </c>
      <c r="D178" s="365">
        <f>IF(AUX!G203="","",AUX!G203)</f>
        <v>679.63</v>
      </c>
      <c r="E178" s="404">
        <f>IF(AUX!H203="","",AUX!H203)</f>
        <v>749.99</v>
      </c>
      <c r="F178" s="404">
        <f>IF(AUX!I203="","",AUX!I203)</f>
        <v>756.4</v>
      </c>
      <c r="G178" s="539">
        <f>IF(AUX!J203="","",AUX!J203)</f>
        <v>71.099999999999994</v>
      </c>
      <c r="H178" s="540">
        <f>IF(AUX!K203="","",AUX!K203)</f>
        <v>56.94</v>
      </c>
      <c r="I178" s="540">
        <f>IF(AUX!L203="","",AUX!L203)</f>
        <v>64.02</v>
      </c>
      <c r="J178" s="540">
        <f>IF(AUX!M203="","",AUX!M203)</f>
        <v>66.06</v>
      </c>
      <c r="K178" s="436"/>
      <c r="M178" s="23"/>
      <c r="N178" s="23"/>
      <c r="O178" s="23"/>
      <c r="P178" s="23"/>
      <c r="Q178" s="23"/>
      <c r="R178" s="23"/>
      <c r="S178" s="23"/>
      <c r="T178" s="23"/>
      <c r="U178" s="23"/>
      <c r="V178" s="23"/>
      <c r="W178" s="23"/>
      <c r="X178" s="23"/>
    </row>
    <row r="179" spans="1:24" ht="14.1" customHeight="1" x14ac:dyDescent="0.2">
      <c r="A179" s="434"/>
      <c r="B179" s="552" t="str">
        <f>IF(AUX!G2=1,"","* Valor para a NUTS II (2001)")</f>
        <v>* Valor para a NUTS II (2001)</v>
      </c>
      <c r="C179" s="552"/>
      <c r="D179" s="552"/>
      <c r="E179" s="552"/>
      <c r="F179" s="552"/>
      <c r="G179" s="552"/>
      <c r="H179" s="688" t="s">
        <v>690</v>
      </c>
      <c r="I179" s="688"/>
      <c r="J179" s="688"/>
      <c r="K179" s="434"/>
    </row>
    <row r="180" spans="1:24" ht="15" customHeight="1" x14ac:dyDescent="0.2">
      <c r="A180" s="434"/>
      <c r="B180" s="434"/>
      <c r="C180" s="434"/>
      <c r="D180" s="434"/>
      <c r="E180" s="434"/>
      <c r="F180" s="434"/>
      <c r="G180" s="434"/>
      <c r="H180" s="434"/>
      <c r="I180" s="434"/>
      <c r="J180" s="434"/>
      <c r="K180" s="434"/>
    </row>
    <row r="181" spans="1:24" x14ac:dyDescent="0.2">
      <c r="A181" s="434"/>
      <c r="B181" s="114" t="s">
        <v>28</v>
      </c>
      <c r="C181" s="434"/>
      <c r="D181" s="434"/>
      <c r="E181" s="434"/>
      <c r="F181" s="434"/>
      <c r="G181" s="434"/>
      <c r="H181" s="434"/>
      <c r="I181" s="434"/>
      <c r="J181" s="434"/>
      <c r="K181" s="434"/>
    </row>
    <row r="182" spans="1:24" ht="20.100000000000001" customHeight="1" x14ac:dyDescent="0.2">
      <c r="A182" s="19"/>
      <c r="B182" s="19"/>
      <c r="C182" s="19"/>
      <c r="D182" s="19"/>
      <c r="E182" s="19"/>
      <c r="F182" s="19"/>
      <c r="G182" s="19"/>
      <c r="H182" s="19"/>
      <c r="I182" s="19"/>
      <c r="J182" s="19"/>
      <c r="K182" s="19"/>
    </row>
    <row r="183" spans="1:24" ht="20.100000000000001" customHeight="1" thickBot="1" x14ac:dyDescent="0.3">
      <c r="A183" s="19"/>
      <c r="B183" s="739" t="s">
        <v>508</v>
      </c>
      <c r="C183" s="739"/>
      <c r="D183" s="739"/>
      <c r="E183" s="739"/>
      <c r="F183" s="739"/>
      <c r="G183" s="739"/>
      <c r="H183" s="739"/>
      <c r="I183" s="739"/>
      <c r="J183" s="739"/>
      <c r="K183" s="19"/>
    </row>
    <row r="184" spans="1:24" ht="9.9499999999999993" customHeight="1" x14ac:dyDescent="0.2">
      <c r="A184" s="19"/>
      <c r="B184" s="19"/>
      <c r="C184" s="19"/>
      <c r="D184" s="19"/>
      <c r="E184" s="19"/>
      <c r="F184" s="19"/>
      <c r="G184" s="19"/>
      <c r="H184" s="19"/>
      <c r="I184" s="19"/>
      <c r="J184" s="19"/>
      <c r="K184" s="19"/>
    </row>
    <row r="185" spans="1:24" ht="15.95" customHeight="1" x14ac:dyDescent="0.2">
      <c r="A185" s="19"/>
      <c r="B185" s="743" t="s">
        <v>509</v>
      </c>
      <c r="C185" s="743"/>
      <c r="D185" s="743"/>
      <c r="E185" s="743"/>
      <c r="F185" s="743"/>
      <c r="G185" s="743"/>
      <c r="H185" s="743"/>
      <c r="I185" s="743"/>
      <c r="J185" s="743"/>
      <c r="K185" s="19"/>
    </row>
    <row r="186" spans="1:24" ht="5.0999999999999996" customHeight="1" x14ac:dyDescent="0.2">
      <c r="A186" s="19"/>
      <c r="B186" s="19"/>
      <c r="C186" s="19"/>
      <c r="D186" s="19"/>
      <c r="E186" s="19"/>
      <c r="F186" s="19"/>
      <c r="G186" s="19"/>
      <c r="H186" s="19"/>
      <c r="I186" s="19"/>
      <c r="J186" s="19"/>
      <c r="K186" s="19"/>
    </row>
    <row r="187" spans="1:24" ht="15.95" customHeight="1" x14ac:dyDescent="0.2">
      <c r="A187" s="22"/>
      <c r="B187" s="755" t="s">
        <v>8</v>
      </c>
      <c r="C187" s="749" t="s">
        <v>498</v>
      </c>
      <c r="D187" s="750"/>
      <c r="E187" s="750"/>
      <c r="F187" s="447"/>
      <c r="G187" s="448"/>
      <c r="H187" s="757"/>
      <c r="I187" s="757"/>
      <c r="J187" s="757"/>
      <c r="K187" s="22"/>
    </row>
    <row r="188" spans="1:24" ht="30" customHeight="1" x14ac:dyDescent="0.2">
      <c r="A188" s="22"/>
      <c r="B188" s="755"/>
      <c r="C188" s="754" t="s">
        <v>510</v>
      </c>
      <c r="D188" s="754" t="s">
        <v>511</v>
      </c>
      <c r="E188" s="754" t="s">
        <v>512</v>
      </c>
      <c r="F188" s="447"/>
      <c r="G188" s="448"/>
      <c r="H188" s="738"/>
      <c r="I188" s="738"/>
      <c r="J188" s="738"/>
      <c r="K188" s="22"/>
    </row>
    <row r="189" spans="1:24" ht="15.95" customHeight="1" x14ac:dyDescent="0.2">
      <c r="A189" s="22"/>
      <c r="B189" s="755"/>
      <c r="C189" s="754"/>
      <c r="D189" s="754"/>
      <c r="E189" s="754"/>
      <c r="F189" s="449"/>
      <c r="G189" s="448"/>
      <c r="H189" s="738"/>
      <c r="I189" s="738"/>
      <c r="J189" s="738"/>
      <c r="K189" s="22"/>
    </row>
    <row r="190" spans="1:24" ht="18" customHeight="1" x14ac:dyDescent="0.2">
      <c r="A190" s="22"/>
      <c r="B190" s="36" t="s">
        <v>16</v>
      </c>
      <c r="C190" s="228">
        <f>AUX!N186</f>
        <v>95.182321477673753</v>
      </c>
      <c r="D190" s="228">
        <f>AUX!O186</f>
        <v>82.849050398611325</v>
      </c>
      <c r="E190" s="228">
        <f>AUX!P186</f>
        <v>72.619635504227304</v>
      </c>
      <c r="F190" s="403"/>
      <c r="G190" s="246"/>
      <c r="H190" s="244"/>
      <c r="I190" s="244"/>
      <c r="J190" s="244"/>
      <c r="K190" s="22"/>
      <c r="M190" s="23"/>
      <c r="N190" s="23"/>
      <c r="O190" s="23"/>
      <c r="P190" s="23"/>
      <c r="Q190" s="23"/>
      <c r="R190" s="23"/>
      <c r="S190" s="23"/>
      <c r="T190" s="23"/>
      <c r="U190" s="23"/>
      <c r="V190" s="23"/>
      <c r="W190" s="23"/>
      <c r="X190" s="23"/>
    </row>
    <row r="191" spans="1:24" ht="18" customHeight="1" x14ac:dyDescent="0.2">
      <c r="A191" s="22"/>
      <c r="B191" s="126" t="str">
        <f>AUX!A2</f>
        <v>ARS Alentejo</v>
      </c>
      <c r="C191" s="230">
        <f>AUX!N187</f>
        <v>95.269306508508734</v>
      </c>
      <c r="D191" s="230">
        <f>AUX!O187</f>
        <v>91.891147226421666</v>
      </c>
      <c r="E191" s="230">
        <f>AUX!P187</f>
        <v>81.073285653370547</v>
      </c>
      <c r="F191" s="403"/>
      <c r="G191" s="246"/>
      <c r="H191" s="244"/>
      <c r="I191" s="244"/>
      <c r="J191" s="244"/>
      <c r="K191" s="22"/>
      <c r="M191" s="23"/>
      <c r="N191" s="23"/>
      <c r="O191" s="23"/>
      <c r="P191" s="23"/>
      <c r="Q191" s="23"/>
      <c r="R191" s="23"/>
      <c r="S191" s="23"/>
      <c r="T191" s="23"/>
      <c r="U191" s="23"/>
      <c r="V191" s="23"/>
      <c r="W191" s="23"/>
      <c r="X191" s="23"/>
    </row>
    <row r="192" spans="1:24" ht="15.95" customHeight="1" x14ac:dyDescent="0.2">
      <c r="A192" s="22"/>
      <c r="B192" s="601" t="str">
        <f>IF(AUX!A188="","",AUX!A188)</f>
        <v>ULS Norte Alentejano</v>
      </c>
      <c r="C192" s="366">
        <f>IF(AUX!N188="","",AUX!N188)</f>
        <v>97.445103993154348</v>
      </c>
      <c r="D192" s="366">
        <f>IF(AUX!O188="","",AUX!O188)</f>
        <v>96.222603920460912</v>
      </c>
      <c r="E192" s="366">
        <f>IF(AUX!P188="","",AUX!P188)</f>
        <v>86.449947453029651</v>
      </c>
      <c r="F192" s="450"/>
      <c r="G192" s="250"/>
      <c r="H192" s="248"/>
      <c r="I192" s="248"/>
      <c r="J192" s="248"/>
      <c r="K192" s="22"/>
      <c r="M192" s="23"/>
      <c r="N192" s="23"/>
      <c r="O192" s="23"/>
      <c r="P192" s="23"/>
      <c r="Q192" s="23"/>
      <c r="R192" s="23"/>
      <c r="S192" s="23"/>
      <c r="T192" s="23"/>
      <c r="U192" s="23"/>
      <c r="V192" s="23"/>
      <c r="W192" s="23"/>
      <c r="X192" s="23"/>
    </row>
    <row r="193" spans="1:24" ht="12.95" customHeight="1" x14ac:dyDescent="0.2">
      <c r="A193" s="22"/>
      <c r="B193" s="391" t="str">
        <f>IF(AUX!A189="","",AUX!A189)</f>
        <v>Alter do Chão</v>
      </c>
      <c r="C193" s="230">
        <f>IF(AUX!N189="","",AUX!N189)</f>
        <v>100</v>
      </c>
      <c r="D193" s="230">
        <f>IF(AUX!O189="","",AUX!O189)</f>
        <v>100</v>
      </c>
      <c r="E193" s="230">
        <f>IF(AUX!P189="","",AUX!P189)</f>
        <v>100</v>
      </c>
      <c r="F193" s="403"/>
      <c r="G193" s="246"/>
      <c r="H193" s="244"/>
      <c r="I193" s="244"/>
      <c r="J193" s="244"/>
      <c r="K193" s="22"/>
      <c r="M193" s="23"/>
      <c r="N193" s="23"/>
      <c r="O193" s="23"/>
      <c r="P193" s="23"/>
      <c r="Q193" s="23"/>
      <c r="R193" s="23"/>
      <c r="S193" s="23"/>
      <c r="T193" s="23"/>
      <c r="U193" s="23"/>
      <c r="V193" s="23"/>
      <c r="W193" s="23"/>
      <c r="X193" s="23"/>
    </row>
    <row r="194" spans="1:24" ht="12.95" customHeight="1" x14ac:dyDescent="0.2">
      <c r="A194" s="22"/>
      <c r="B194" s="392" t="str">
        <f>IF(AUX!A190="","",AUX!A190)</f>
        <v>Arronches</v>
      </c>
      <c r="C194" s="367">
        <f>IF(AUX!N190="","",AUX!N190)</f>
        <v>100</v>
      </c>
      <c r="D194" s="367">
        <f>IF(AUX!O190="","",AUX!O190)</f>
        <v>99</v>
      </c>
      <c r="E194" s="367">
        <f>IF(AUX!P190="","",AUX!P190)</f>
        <v>99</v>
      </c>
      <c r="F194" s="403"/>
      <c r="G194" s="246"/>
      <c r="H194" s="244"/>
      <c r="I194" s="244"/>
      <c r="J194" s="244"/>
      <c r="K194" s="22"/>
      <c r="M194" s="23"/>
      <c r="N194" s="23"/>
      <c r="O194" s="23"/>
      <c r="P194" s="23"/>
      <c r="Q194" s="23"/>
      <c r="R194" s="23"/>
      <c r="S194" s="23"/>
      <c r="T194" s="23"/>
      <c r="U194" s="23"/>
      <c r="V194" s="23"/>
      <c r="W194" s="23"/>
      <c r="X194" s="23"/>
    </row>
    <row r="195" spans="1:24" ht="12.95" customHeight="1" x14ac:dyDescent="0.2">
      <c r="A195" s="22"/>
      <c r="B195" s="391" t="str">
        <f>IF(AUX!A191="","",AUX!A191)</f>
        <v>Avis</v>
      </c>
      <c r="C195" s="230">
        <f>IF(AUX!N191="","",AUX!N191)</f>
        <v>100</v>
      </c>
      <c r="D195" s="230">
        <f>IF(AUX!O191="","",AUX!O191)</f>
        <v>100</v>
      </c>
      <c r="E195" s="230">
        <f>IF(AUX!P191="","",AUX!P191)</f>
        <v>87</v>
      </c>
      <c r="F195" s="403"/>
      <c r="G195" s="246"/>
      <c r="H195" s="244"/>
      <c r="I195" s="244"/>
      <c r="J195" s="244"/>
      <c r="K195" s="22"/>
      <c r="M195" s="23"/>
      <c r="N195" s="23"/>
      <c r="O195" s="23"/>
      <c r="P195" s="23"/>
      <c r="Q195" s="23"/>
      <c r="R195" s="23"/>
      <c r="S195" s="23"/>
      <c r="T195" s="23"/>
      <c r="U195" s="23"/>
      <c r="V195" s="23"/>
      <c r="W195" s="23"/>
      <c r="X195" s="23"/>
    </row>
    <row r="196" spans="1:24" ht="12.95" customHeight="1" x14ac:dyDescent="0.2">
      <c r="A196" s="22"/>
      <c r="B196" s="392" t="str">
        <f>IF(AUX!A192="","",AUX!A192)</f>
        <v>Campo Maior</v>
      </c>
      <c r="C196" s="367">
        <f>IF(AUX!N192="","",AUX!N192)</f>
        <v>100</v>
      </c>
      <c r="D196" s="367">
        <f>IF(AUX!O192="","",AUX!O192)</f>
        <v>100</v>
      </c>
      <c r="E196" s="367">
        <f>IF(AUX!P192="","",AUX!P192)</f>
        <v>8</v>
      </c>
      <c r="F196" s="403"/>
      <c r="G196" s="246"/>
      <c r="H196" s="244"/>
      <c r="I196" s="244"/>
      <c r="J196" s="244"/>
      <c r="K196" s="22"/>
      <c r="M196" s="23"/>
      <c r="N196" s="23"/>
      <c r="O196" s="23"/>
      <c r="P196" s="23"/>
      <c r="Q196" s="23"/>
      <c r="R196" s="23"/>
      <c r="S196" s="23"/>
      <c r="T196" s="23"/>
      <c r="U196" s="23"/>
      <c r="V196" s="23"/>
      <c r="W196" s="23"/>
      <c r="X196" s="23"/>
    </row>
    <row r="197" spans="1:24" ht="12.95" customHeight="1" x14ac:dyDescent="0.2">
      <c r="A197" s="22"/>
      <c r="B197" s="391" t="str">
        <f>IF(AUX!A193="","",AUX!A193)</f>
        <v>Castelo de Vide</v>
      </c>
      <c r="C197" s="230">
        <f>IF(AUX!N193="","",AUX!N193)</f>
        <v>92</v>
      </c>
      <c r="D197" s="230">
        <f>IF(AUX!O193="","",AUX!O193)</f>
        <v>85</v>
      </c>
      <c r="E197" s="230">
        <f>IF(AUX!P193="","",AUX!P193)</f>
        <v>85</v>
      </c>
      <c r="F197" s="403"/>
      <c r="G197" s="246"/>
      <c r="H197" s="244"/>
      <c r="I197" s="244"/>
      <c r="J197" s="244"/>
      <c r="K197" s="22"/>
      <c r="M197" s="23"/>
      <c r="N197" s="23"/>
      <c r="O197" s="23"/>
      <c r="P197" s="23"/>
      <c r="Q197" s="23"/>
      <c r="R197" s="23"/>
      <c r="S197" s="23"/>
      <c r="T197" s="23"/>
      <c r="U197" s="23"/>
      <c r="V197" s="23"/>
      <c r="W197" s="23"/>
      <c r="X197" s="23"/>
    </row>
    <row r="198" spans="1:24" ht="12.95" customHeight="1" x14ac:dyDescent="0.2">
      <c r="A198" s="22"/>
      <c r="B198" s="392" t="str">
        <f>IF(AUX!A194="","",AUX!A194)</f>
        <v>Crato</v>
      </c>
      <c r="C198" s="367">
        <f>IF(AUX!N194="","",AUX!N194)</f>
        <v>100</v>
      </c>
      <c r="D198" s="367">
        <f>IF(AUX!O194="","",AUX!O194)</f>
        <v>100</v>
      </c>
      <c r="E198" s="367">
        <f>IF(AUX!P194="","",AUX!P194)</f>
        <v>100</v>
      </c>
      <c r="F198" s="403"/>
      <c r="G198" s="246"/>
      <c r="H198" s="244"/>
      <c r="I198" s="244"/>
      <c r="J198" s="244"/>
      <c r="K198" s="22"/>
      <c r="M198" s="23"/>
      <c r="N198" s="23"/>
      <c r="O198" s="23"/>
      <c r="P198" s="23"/>
      <c r="Q198" s="23"/>
      <c r="R198" s="23"/>
      <c r="S198" s="23"/>
      <c r="T198" s="23"/>
      <c r="U198" s="23"/>
      <c r="V198" s="23"/>
      <c r="W198" s="23"/>
      <c r="X198" s="23"/>
    </row>
    <row r="199" spans="1:24" ht="12.95" customHeight="1" x14ac:dyDescent="0.2">
      <c r="A199" s="22"/>
      <c r="B199" s="391" t="str">
        <f>IF(AUX!A195="","",AUX!A195)</f>
        <v>Elvas</v>
      </c>
      <c r="C199" s="230">
        <f>IF(AUX!N195="","",AUX!N195)</f>
        <v>95</v>
      </c>
      <c r="D199" s="230">
        <f>IF(AUX!O195="","",AUX!O195)</f>
        <v>97</v>
      </c>
      <c r="E199" s="230">
        <f>IF(AUX!P195="","",AUX!P195)</f>
        <v>88</v>
      </c>
      <c r="F199" s="403"/>
      <c r="G199" s="246"/>
      <c r="H199" s="244"/>
      <c r="I199" s="244"/>
      <c r="J199" s="244"/>
      <c r="K199" s="22"/>
      <c r="M199" s="23"/>
      <c r="N199" s="23"/>
      <c r="O199" s="23"/>
      <c r="P199" s="23"/>
      <c r="Q199" s="23"/>
      <c r="R199" s="23"/>
      <c r="S199" s="23"/>
      <c r="T199" s="23"/>
      <c r="U199" s="23"/>
      <c r="V199" s="23"/>
      <c r="W199" s="23"/>
      <c r="X199" s="23"/>
    </row>
    <row r="200" spans="1:24" ht="12.95" customHeight="1" x14ac:dyDescent="0.2">
      <c r="A200" s="22"/>
      <c r="B200" s="392" t="str">
        <f>IF(AUX!A196="","",AUX!A196)</f>
        <v>Fronteira</v>
      </c>
      <c r="C200" s="367">
        <f>IF(AUX!N196="","",AUX!N196)</f>
        <v>100</v>
      </c>
      <c r="D200" s="367">
        <f>IF(AUX!O196="","",AUX!O196)</f>
        <v>100</v>
      </c>
      <c r="E200" s="367">
        <f>IF(AUX!P196="","",AUX!P196)</f>
        <v>100</v>
      </c>
      <c r="F200" s="403"/>
      <c r="G200" s="246"/>
      <c r="H200" s="244"/>
      <c r="I200" s="244"/>
      <c r="J200" s="244"/>
      <c r="K200" s="22"/>
      <c r="M200" s="23"/>
      <c r="N200" s="23"/>
      <c r="O200" s="23"/>
      <c r="P200" s="23"/>
      <c r="Q200" s="23"/>
      <c r="R200" s="23"/>
      <c r="S200" s="23"/>
      <c r="T200" s="23"/>
      <c r="U200" s="23"/>
      <c r="V200" s="23"/>
      <c r="W200" s="23"/>
      <c r="X200" s="23"/>
    </row>
    <row r="201" spans="1:24" ht="12.95" customHeight="1" x14ac:dyDescent="0.2">
      <c r="A201" s="22"/>
      <c r="B201" s="391" t="str">
        <f>IF(AUX!A197="","",AUX!A197)</f>
        <v>Gavião</v>
      </c>
      <c r="C201" s="230">
        <f>IF(AUX!N197="","",AUX!N197)</f>
        <v>100</v>
      </c>
      <c r="D201" s="230">
        <f>IF(AUX!O197="","",AUX!O197)</f>
        <v>100</v>
      </c>
      <c r="E201" s="230">
        <f>IF(AUX!P197="","",AUX!P197)</f>
        <v>100</v>
      </c>
      <c r="F201" s="403"/>
      <c r="G201" s="246"/>
      <c r="H201" s="244"/>
      <c r="I201" s="244"/>
      <c r="J201" s="244"/>
      <c r="K201" s="22"/>
      <c r="M201" s="23"/>
      <c r="N201" s="23"/>
      <c r="O201" s="23"/>
      <c r="P201" s="23"/>
      <c r="Q201" s="23"/>
      <c r="R201" s="23"/>
      <c r="S201" s="23"/>
      <c r="T201" s="23"/>
      <c r="U201" s="23"/>
      <c r="V201" s="23"/>
      <c r="W201" s="23"/>
      <c r="X201" s="23"/>
    </row>
    <row r="202" spans="1:24" ht="12.95" customHeight="1" x14ac:dyDescent="0.2">
      <c r="A202" s="364"/>
      <c r="B202" s="393" t="str">
        <f>IF(AUX!A198="","",AUX!A198)</f>
        <v>Marvão</v>
      </c>
      <c r="C202" s="368">
        <f>IF(AUX!N198="","",AUX!N198)</f>
        <v>83</v>
      </c>
      <c r="D202" s="368">
        <f>IF(AUX!O198="","",AUX!O198)</f>
        <v>79</v>
      </c>
      <c r="E202" s="368">
        <f>IF(AUX!P198="","",AUX!P198)</f>
        <v>79</v>
      </c>
      <c r="F202" s="403"/>
      <c r="G202" s="246"/>
      <c r="H202" s="244"/>
      <c r="I202" s="244"/>
      <c r="J202" s="244"/>
      <c r="K202" s="364"/>
      <c r="M202" s="23"/>
      <c r="N202" s="23"/>
      <c r="O202" s="23"/>
      <c r="P202" s="23"/>
      <c r="Q202" s="23"/>
      <c r="R202" s="23"/>
      <c r="S202" s="23"/>
      <c r="T202" s="23"/>
      <c r="U202" s="23"/>
      <c r="V202" s="23"/>
      <c r="W202" s="23"/>
      <c r="X202" s="23"/>
    </row>
    <row r="203" spans="1:24" ht="12.95" customHeight="1" x14ac:dyDescent="0.2">
      <c r="A203" s="436"/>
      <c r="B203" s="391" t="str">
        <f>IF(AUX!A199="","",AUX!A199)</f>
        <v>Monforte</v>
      </c>
      <c r="C203" s="230">
        <f>IF(AUX!N199="","",AUX!N199)</f>
        <v>100</v>
      </c>
      <c r="D203" s="230">
        <f>IF(AUX!O199="","",AUX!O199)</f>
        <v>100</v>
      </c>
      <c r="E203" s="230">
        <f>IF(AUX!P199="","",AUX!P199)</f>
        <v>100</v>
      </c>
      <c r="F203" s="403"/>
      <c r="G203" s="246"/>
      <c r="H203" s="244"/>
      <c r="I203" s="244"/>
      <c r="J203" s="244"/>
      <c r="K203" s="436"/>
      <c r="M203" s="23"/>
      <c r="N203" s="23"/>
      <c r="O203" s="23"/>
      <c r="P203" s="23"/>
      <c r="Q203" s="23"/>
      <c r="R203" s="23"/>
      <c r="S203" s="23"/>
      <c r="T203" s="23"/>
      <c r="U203" s="23"/>
      <c r="V203" s="23"/>
      <c r="W203" s="23"/>
      <c r="X203" s="23"/>
    </row>
    <row r="204" spans="1:24" ht="12.95" customHeight="1" x14ac:dyDescent="0.2">
      <c r="A204" s="436"/>
      <c r="B204" s="393" t="str">
        <f>IF(AUX!A200="","",AUX!A200)</f>
        <v>Nisa</v>
      </c>
      <c r="C204" s="368">
        <f>IF(AUX!N200="","",AUX!N200)</f>
        <v>100</v>
      </c>
      <c r="D204" s="368">
        <f>IF(AUX!O200="","",AUX!O200)</f>
        <v>100</v>
      </c>
      <c r="E204" s="368">
        <f>IF(AUX!P200="","",AUX!P200)</f>
        <v>100</v>
      </c>
      <c r="F204" s="403"/>
      <c r="G204" s="246"/>
      <c r="H204" s="244"/>
      <c r="I204" s="244"/>
      <c r="J204" s="244"/>
      <c r="K204" s="436"/>
      <c r="M204" s="23"/>
      <c r="N204" s="23"/>
      <c r="O204" s="23"/>
      <c r="P204" s="23"/>
      <c r="Q204" s="23"/>
      <c r="R204" s="23"/>
      <c r="S204" s="23"/>
      <c r="T204" s="23"/>
      <c r="U204" s="23"/>
      <c r="V204" s="23"/>
      <c r="W204" s="23"/>
      <c r="X204" s="23"/>
    </row>
    <row r="205" spans="1:24" ht="12.95" customHeight="1" x14ac:dyDescent="0.2">
      <c r="A205" s="364"/>
      <c r="B205" s="391" t="str">
        <f>IF(AUX!A201="","",AUX!A201)</f>
        <v>Ponte de Sor</v>
      </c>
      <c r="C205" s="230">
        <f>IF(AUX!N201="","",AUX!N201)</f>
        <v>94</v>
      </c>
      <c r="D205" s="230">
        <f>IF(AUX!O201="","",AUX!O201)</f>
        <v>94</v>
      </c>
      <c r="E205" s="230">
        <f>IF(AUX!P201="","",AUX!P201)</f>
        <v>92</v>
      </c>
      <c r="F205" s="403"/>
      <c r="G205" s="246"/>
      <c r="H205" s="244"/>
      <c r="I205" s="244"/>
      <c r="J205" s="244"/>
      <c r="K205" s="364"/>
      <c r="M205" s="23"/>
      <c r="N205" s="23"/>
      <c r="O205" s="23"/>
      <c r="P205" s="23"/>
      <c r="Q205" s="23"/>
      <c r="R205" s="23"/>
      <c r="S205" s="23"/>
      <c r="T205" s="23"/>
      <c r="U205" s="23"/>
      <c r="V205" s="23"/>
      <c r="W205" s="23"/>
      <c r="X205" s="23"/>
    </row>
    <row r="206" spans="1:24" ht="12.95" customHeight="1" x14ac:dyDescent="0.2">
      <c r="A206" s="364"/>
      <c r="B206" s="393" t="str">
        <f>IF(AUX!A202="","",AUX!A202)</f>
        <v>Portalegre</v>
      </c>
      <c r="C206" s="368">
        <f>IF(AUX!N202="","",AUX!N202)</f>
        <v>100</v>
      </c>
      <c r="D206" s="368">
        <f>IF(AUX!O202="","",AUX!O202)</f>
        <v>94</v>
      </c>
      <c r="E206" s="368">
        <f>IF(AUX!P202="","",AUX!P202)</f>
        <v>92</v>
      </c>
      <c r="F206" s="403"/>
      <c r="G206" s="246"/>
      <c r="H206" s="244"/>
      <c r="I206" s="244"/>
      <c r="J206" s="244"/>
      <c r="K206" s="364"/>
      <c r="M206" s="23"/>
      <c r="N206" s="23"/>
      <c r="O206" s="23"/>
      <c r="P206" s="23"/>
      <c r="Q206" s="23"/>
      <c r="R206" s="23"/>
      <c r="S206" s="23"/>
      <c r="T206" s="23"/>
      <c r="U206" s="23"/>
      <c r="V206" s="23"/>
      <c r="W206" s="23"/>
      <c r="X206" s="23"/>
    </row>
    <row r="207" spans="1:24" ht="12.95" customHeight="1" x14ac:dyDescent="0.2">
      <c r="A207" s="22"/>
      <c r="B207" s="394" t="str">
        <f>IF(AUX!A203="","",AUX!A203)</f>
        <v>Sousel</v>
      </c>
      <c r="C207" s="369">
        <f>IF(AUX!N203="","",AUX!N203)</f>
        <v>100</v>
      </c>
      <c r="D207" s="369">
        <f>IF(AUX!O203="","",AUX!O203)</f>
        <v>100</v>
      </c>
      <c r="E207" s="369">
        <f>IF(AUX!P203="","",AUX!P203)</f>
        <v>92</v>
      </c>
      <c r="F207" s="736" t="s">
        <v>690</v>
      </c>
      <c r="G207" s="737"/>
      <c r="H207" s="737"/>
      <c r="I207" s="244"/>
      <c r="J207" s="244"/>
      <c r="K207" s="22"/>
      <c r="M207" s="23"/>
      <c r="N207" s="23"/>
      <c r="O207" s="23"/>
      <c r="P207" s="23"/>
      <c r="Q207" s="23"/>
      <c r="R207" s="23"/>
      <c r="S207" s="23"/>
      <c r="T207" s="23"/>
      <c r="U207" s="23"/>
      <c r="V207" s="23"/>
      <c r="W207" s="23"/>
      <c r="X207" s="23"/>
    </row>
    <row r="208" spans="1:24" ht="24.95" customHeight="1" x14ac:dyDescent="0.2">
      <c r="A208" s="19"/>
      <c r="B208" s="748" t="s">
        <v>267</v>
      </c>
      <c r="C208" s="748"/>
      <c r="D208" s="748"/>
      <c r="E208" s="748"/>
      <c r="F208" s="451"/>
      <c r="G208" s="451"/>
      <c r="H208" s="451"/>
      <c r="I208" s="451"/>
      <c r="K208" s="19"/>
    </row>
    <row r="209" spans="1:11" ht="15" customHeight="1" x14ac:dyDescent="0.2">
      <c r="A209" s="405"/>
      <c r="B209" s="405"/>
      <c r="C209" s="405"/>
      <c r="D209" s="405"/>
      <c r="E209" s="405"/>
      <c r="F209" s="405"/>
      <c r="G209" s="405"/>
      <c r="H209" s="405"/>
      <c r="I209" s="405"/>
      <c r="J209" s="405"/>
      <c r="K209" s="405"/>
    </row>
    <row r="210" spans="1:11" x14ac:dyDescent="0.2">
      <c r="A210" s="19"/>
      <c r="B210" s="114" t="s">
        <v>28</v>
      </c>
      <c r="C210" s="19"/>
      <c r="D210" s="19"/>
      <c r="E210" s="19"/>
      <c r="F210" s="19"/>
      <c r="G210" s="19"/>
      <c r="H210" s="19"/>
      <c r="I210" s="19"/>
      <c r="J210" s="19"/>
      <c r="K210" s="19"/>
    </row>
    <row r="211" spans="1:11" ht="20.100000000000001" customHeight="1" x14ac:dyDescent="0.2">
      <c r="A211" s="19"/>
      <c r="B211" s="19"/>
      <c r="C211" s="19"/>
      <c r="D211" s="19"/>
      <c r="E211" s="19"/>
      <c r="F211" s="19"/>
      <c r="G211" s="19"/>
      <c r="H211" s="19"/>
      <c r="I211" s="19"/>
      <c r="J211" s="19"/>
      <c r="K211" s="19"/>
    </row>
    <row r="212" spans="1:11" ht="15" customHeight="1" x14ac:dyDescent="0.2">
      <c r="A212" s="19"/>
      <c r="B212" s="19"/>
      <c r="C212" s="19"/>
      <c r="D212" s="19"/>
      <c r="E212" s="19"/>
      <c r="F212" s="19"/>
      <c r="G212" s="19"/>
      <c r="H212" s="19"/>
      <c r="I212" s="19"/>
      <c r="J212" s="19"/>
      <c r="K212" s="19"/>
    </row>
    <row r="213" spans="1:11" ht="15" customHeight="1" x14ac:dyDescent="0.2">
      <c r="A213" s="19"/>
      <c r="B213" s="19"/>
      <c r="C213" s="19"/>
      <c r="D213" s="19"/>
      <c r="E213" s="19"/>
      <c r="F213" s="19"/>
      <c r="G213" s="19"/>
      <c r="H213" s="19"/>
      <c r="I213" s="19"/>
      <c r="J213" s="19"/>
      <c r="K213" s="19"/>
    </row>
    <row r="214" spans="1:11" ht="15" customHeight="1" x14ac:dyDescent="0.2">
      <c r="A214" s="19"/>
      <c r="B214" s="19"/>
      <c r="C214" s="19"/>
      <c r="D214" s="19"/>
      <c r="E214" s="19"/>
      <c r="F214" s="19"/>
      <c r="G214" s="19"/>
      <c r="H214" s="19"/>
      <c r="I214" s="19"/>
      <c r="J214" s="19"/>
      <c r="K214" s="19"/>
    </row>
    <row r="215" spans="1:11" ht="15" customHeight="1" thickBot="1" x14ac:dyDescent="0.25">
      <c r="A215" s="19"/>
      <c r="B215" s="19"/>
      <c r="C215" s="19"/>
      <c r="D215" s="19"/>
      <c r="E215" s="19"/>
      <c r="F215" s="19"/>
      <c r="G215" s="19"/>
      <c r="H215" s="19"/>
      <c r="I215" s="19"/>
      <c r="J215" s="19"/>
      <c r="K215" s="19"/>
    </row>
    <row r="216" spans="1:11" ht="9.9499999999999993" customHeight="1" x14ac:dyDescent="0.2">
      <c r="A216" s="19"/>
      <c r="B216" s="742"/>
      <c r="C216" s="742"/>
      <c r="D216" s="742"/>
      <c r="E216" s="742"/>
      <c r="F216" s="742"/>
      <c r="G216" s="742"/>
      <c r="H216" s="742"/>
      <c r="I216" s="742"/>
      <c r="J216" s="742"/>
      <c r="K216" s="19"/>
    </row>
  </sheetData>
  <mergeCells count="78">
    <mergeCell ref="B14:J14"/>
    <mergeCell ref="B34:D34"/>
    <mergeCell ref="B2:D2"/>
    <mergeCell ref="B6:J6"/>
    <mergeCell ref="B7:H7"/>
    <mergeCell ref="F16:J16"/>
    <mergeCell ref="B8:H8"/>
    <mergeCell ref="B9:H9"/>
    <mergeCell ref="B16:E16"/>
    <mergeCell ref="H2:J2"/>
    <mergeCell ref="B10:H10"/>
    <mergeCell ref="B12:H12"/>
    <mergeCell ref="B19:E19"/>
    <mergeCell ref="B25:E25"/>
    <mergeCell ref="B11:H11"/>
    <mergeCell ref="C33:E33"/>
    <mergeCell ref="B57:E57"/>
    <mergeCell ref="B87:E87"/>
    <mergeCell ref="F87:J87"/>
    <mergeCell ref="H80:I80"/>
    <mergeCell ref="C80:D80"/>
    <mergeCell ref="B60:E60"/>
    <mergeCell ref="B64:E64"/>
    <mergeCell ref="B76:J76"/>
    <mergeCell ref="B78:J78"/>
    <mergeCell ref="B80:B81"/>
    <mergeCell ref="E80:G80"/>
    <mergeCell ref="C68:E68"/>
    <mergeCell ref="H74:J74"/>
    <mergeCell ref="F85:I85"/>
    <mergeCell ref="F55:J55"/>
    <mergeCell ref="H187:J187"/>
    <mergeCell ref="B155:J155"/>
    <mergeCell ref="B157:J157"/>
    <mergeCell ref="B159:B160"/>
    <mergeCell ref="B119:E119"/>
    <mergeCell ref="B111:E111"/>
    <mergeCell ref="B108:E108"/>
    <mergeCell ref="F108:J108"/>
    <mergeCell ref="B115:E115"/>
    <mergeCell ref="G129:J129"/>
    <mergeCell ref="B129:F129"/>
    <mergeCell ref="B85:E85"/>
    <mergeCell ref="B127:J127"/>
    <mergeCell ref="B106:J106"/>
    <mergeCell ref="F57:J57"/>
    <mergeCell ref="B216:J216"/>
    <mergeCell ref="B185:J185"/>
    <mergeCell ref="C131:D131"/>
    <mergeCell ref="E131:F131"/>
    <mergeCell ref="B131:B132"/>
    <mergeCell ref="B208:E208"/>
    <mergeCell ref="C159:F159"/>
    <mergeCell ref="G159:J159"/>
    <mergeCell ref="C187:E187"/>
    <mergeCell ref="C188:C189"/>
    <mergeCell ref="D188:D189"/>
    <mergeCell ref="E188:E189"/>
    <mergeCell ref="B187:B189"/>
    <mergeCell ref="J188:J189"/>
    <mergeCell ref="H188:H189"/>
    <mergeCell ref="H34:J34"/>
    <mergeCell ref="C53:E53"/>
    <mergeCell ref="H53:J53"/>
    <mergeCell ref="B54:D54"/>
    <mergeCell ref="B36:E36"/>
    <mergeCell ref="F36:J36"/>
    <mergeCell ref="C103:E103"/>
    <mergeCell ref="H103:J103"/>
    <mergeCell ref="B75:D75"/>
    <mergeCell ref="F207:H207"/>
    <mergeCell ref="C123:E123"/>
    <mergeCell ref="H125:J125"/>
    <mergeCell ref="D151:F151"/>
    <mergeCell ref="H150:J150"/>
    <mergeCell ref="H179:J179"/>
    <mergeCell ref="I188:I189"/>
    <mergeCell ref="B183:J183"/>
  </mergeCells>
  <hyperlinks>
    <hyperlink ref="B4" location="INDICE!A1" display="Índice"/>
    <hyperlink ref="B210" location="'B01'!A1" display="Topo"/>
    <hyperlink ref="B153" location="'B01'!A1" display="Topo"/>
    <hyperlink ref="B55" location="'B01'!A1" display="Topo"/>
    <hyperlink ref="B7:H7" location="'B01'!A14" display="Situação Perante o Emprego"/>
    <hyperlink ref="B10:H10" location="'B01'!A127" display="Educação"/>
    <hyperlink ref="B8:H8" location="'B01'!A76" display="Suporte Social"/>
    <hyperlink ref="B104" location="'B01'!A1" display="Topo"/>
    <hyperlink ref="B125" location="'B01'!A1" display="Topo"/>
    <hyperlink ref="B9:H9" location="'B01'!A106" display="Segurança"/>
    <hyperlink ref="B12:H12" location="'B01'!A183" display="Ambiente / Infraestruturas"/>
    <hyperlink ref="B74" location="'B01'!A1" display="Topo"/>
    <hyperlink ref="B181" location="'B01'!A1" display="Topo"/>
    <hyperlink ref="B11:H11" location="'B01'!A155" display="Economia"/>
  </hyperlinks>
  <pageMargins left="0.39370078740157483" right="0.19685039370078741" top="0.59055118110236227" bottom="0.39370078740157483" header="0.31496062992125984" footer="0.31496062992125984"/>
  <pageSetup paperSize="9" scale="64" orientation="portrait" r:id="rId1"/>
  <rowBreaks count="2" manualBreakCount="2">
    <brk id="74" max="16383" man="1"/>
    <brk id="15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pageSetUpPr fitToPage="1"/>
  </sheetPr>
  <dimension ref="A1:O67"/>
  <sheetViews>
    <sheetView view="pageBreakPreview" topLeftCell="A43" zoomScale="60" zoomScaleNormal="100" workbookViewId="0"/>
  </sheetViews>
  <sheetFormatPr defaultRowHeight="14.25" x14ac:dyDescent="0.2"/>
  <cols>
    <col min="1" max="1" width="2.7109375" style="6" customWidth="1"/>
    <col min="2" max="2" width="26.28515625" style="6" customWidth="1"/>
    <col min="3" max="7" width="9.140625" style="6" customWidth="1"/>
    <col min="8" max="10" width="8.85546875" style="6" customWidth="1"/>
    <col min="11" max="14" width="9.140625" style="6" customWidth="1"/>
    <col min="15" max="15" width="2.7109375" style="6" customWidth="1"/>
    <col min="16" max="16384" width="9.140625" style="6"/>
  </cols>
  <sheetData>
    <row r="1" spans="1:15" ht="9.9499999999999993" customHeight="1" x14ac:dyDescent="0.2">
      <c r="A1" s="19"/>
      <c r="B1" s="19"/>
      <c r="C1" s="19"/>
      <c r="D1" s="19"/>
      <c r="E1" s="19"/>
      <c r="F1" s="19"/>
      <c r="G1" s="19"/>
      <c r="H1" s="19"/>
      <c r="I1" s="19"/>
      <c r="J1" s="19"/>
      <c r="K1" s="19"/>
      <c r="L1" s="19"/>
      <c r="M1" s="19"/>
      <c r="N1" s="19"/>
      <c r="O1" s="19"/>
    </row>
    <row r="2" spans="1:15" ht="20.100000000000001" customHeight="1" thickBot="1" x14ac:dyDescent="0.3">
      <c r="A2" s="19"/>
      <c r="B2" s="793" t="str">
        <f>AUX!A1</f>
        <v>Perfil Local de Saúde 2014</v>
      </c>
      <c r="C2" s="793"/>
      <c r="D2" s="793"/>
      <c r="E2" s="121"/>
      <c r="F2" s="121"/>
      <c r="G2" s="121"/>
      <c r="H2" s="121"/>
      <c r="I2" s="121"/>
      <c r="J2" s="794" t="str">
        <f>AUX!A3</f>
        <v>ULS Norte Alentejano</v>
      </c>
      <c r="K2" s="794"/>
      <c r="L2" s="794"/>
      <c r="M2" s="794"/>
      <c r="N2" s="794"/>
      <c r="O2" s="19"/>
    </row>
    <row r="3" spans="1:15" ht="9.9499999999999993" customHeight="1" thickTop="1" x14ac:dyDescent="0.2">
      <c r="A3" s="19"/>
      <c r="B3" s="19"/>
      <c r="C3" s="19"/>
      <c r="D3" s="19"/>
      <c r="E3" s="19"/>
      <c r="F3" s="19"/>
      <c r="G3" s="19"/>
      <c r="H3" s="19"/>
      <c r="I3" s="19"/>
      <c r="J3" s="19"/>
      <c r="K3" s="19"/>
      <c r="L3" s="19"/>
      <c r="M3" s="19"/>
      <c r="N3" s="19"/>
      <c r="O3" s="19"/>
    </row>
    <row r="4" spans="1:15" x14ac:dyDescent="0.2">
      <c r="A4" s="19"/>
      <c r="B4" s="123" t="s">
        <v>0</v>
      </c>
      <c r="C4" s="19"/>
      <c r="D4" s="19"/>
      <c r="E4" s="19"/>
      <c r="F4" s="19"/>
      <c r="G4" s="19"/>
      <c r="H4" s="19"/>
      <c r="I4" s="19"/>
      <c r="J4" s="19"/>
      <c r="K4" s="19"/>
      <c r="L4" s="19"/>
      <c r="M4" s="19"/>
      <c r="N4" s="19"/>
      <c r="O4" s="19"/>
    </row>
    <row r="5" spans="1:15" ht="15" customHeight="1" x14ac:dyDescent="0.2">
      <c r="A5" s="19"/>
      <c r="B5" s="21"/>
      <c r="C5" s="19"/>
      <c r="D5" s="19"/>
      <c r="E5" s="19"/>
      <c r="F5" s="19"/>
      <c r="G5" s="19"/>
      <c r="H5" s="19"/>
      <c r="I5" s="19"/>
      <c r="J5" s="19"/>
      <c r="K5" s="19"/>
      <c r="L5" s="19"/>
      <c r="M5" s="19"/>
      <c r="N5" s="19"/>
      <c r="O5" s="19"/>
    </row>
    <row r="6" spans="1:15" ht="24.95" customHeight="1" x14ac:dyDescent="0.2">
      <c r="A6" s="19"/>
      <c r="B6" s="795" t="s">
        <v>6</v>
      </c>
      <c r="C6" s="795"/>
      <c r="D6" s="795"/>
      <c r="E6" s="795"/>
      <c r="F6" s="795"/>
      <c r="G6" s="795"/>
      <c r="H6" s="795"/>
      <c r="I6" s="795"/>
      <c r="J6" s="795"/>
      <c r="K6" s="795"/>
      <c r="L6" s="795"/>
      <c r="M6" s="795"/>
      <c r="N6" s="795"/>
      <c r="O6" s="19"/>
    </row>
    <row r="7" spans="1:15" ht="18" customHeight="1" x14ac:dyDescent="0.2">
      <c r="A7" s="460"/>
      <c r="B7" s="796" t="s">
        <v>177</v>
      </c>
      <c r="C7" s="796"/>
      <c r="D7" s="796"/>
      <c r="E7" s="796"/>
      <c r="F7" s="796"/>
      <c r="G7" s="796"/>
      <c r="H7" s="463"/>
      <c r="I7" s="460"/>
      <c r="J7" s="460"/>
      <c r="K7" s="460"/>
      <c r="L7" s="460"/>
      <c r="M7" s="460"/>
      <c r="N7" s="460"/>
      <c r="O7" s="460"/>
    </row>
    <row r="8" spans="1:15" ht="15" customHeight="1" x14ac:dyDescent="0.2">
      <c r="A8" s="460"/>
      <c r="B8" s="796" t="s">
        <v>461</v>
      </c>
      <c r="C8" s="796"/>
      <c r="D8" s="796"/>
      <c r="E8" s="796"/>
      <c r="F8" s="796"/>
      <c r="G8" s="796"/>
      <c r="H8" s="463"/>
      <c r="I8" s="460"/>
      <c r="J8" s="460"/>
      <c r="K8" s="460"/>
      <c r="L8" s="460"/>
      <c r="M8" s="460"/>
      <c r="N8" s="460"/>
      <c r="O8" s="460"/>
    </row>
    <row r="9" spans="1:15" ht="20.100000000000001" customHeight="1" x14ac:dyDescent="0.2">
      <c r="A9" s="19"/>
      <c r="B9" s="19"/>
      <c r="C9" s="19"/>
      <c r="D9" s="19"/>
      <c r="E9" s="19"/>
      <c r="F9" s="19"/>
      <c r="G9" s="19"/>
      <c r="H9" s="19"/>
      <c r="I9" s="19"/>
      <c r="J9" s="19"/>
      <c r="K9" s="19"/>
      <c r="L9" s="19"/>
      <c r="M9" s="19"/>
      <c r="N9" s="19"/>
      <c r="O9" s="19"/>
    </row>
    <row r="10" spans="1:15" ht="20.100000000000001" customHeight="1" thickBot="1" x14ac:dyDescent="0.3">
      <c r="A10" s="176"/>
      <c r="B10" s="772" t="s">
        <v>177</v>
      </c>
      <c r="C10" s="772"/>
      <c r="D10" s="772"/>
      <c r="E10" s="772"/>
      <c r="F10" s="772"/>
      <c r="G10" s="772"/>
      <c r="H10" s="772"/>
      <c r="I10" s="772"/>
      <c r="J10" s="772"/>
      <c r="K10" s="772"/>
      <c r="L10" s="772"/>
      <c r="M10" s="772"/>
      <c r="N10" s="772"/>
      <c r="O10" s="176"/>
    </row>
    <row r="11" spans="1:15" ht="9.9499999999999993" customHeight="1" x14ac:dyDescent="0.2">
      <c r="A11" s="176"/>
      <c r="B11" s="176"/>
      <c r="C11" s="176"/>
      <c r="D11" s="176"/>
      <c r="E11" s="176"/>
      <c r="F11" s="176"/>
      <c r="G11" s="176"/>
      <c r="H11" s="176"/>
      <c r="I11" s="176"/>
      <c r="J11" s="176"/>
      <c r="K11" s="176"/>
      <c r="L11" s="176"/>
      <c r="M11" s="176"/>
      <c r="N11" s="176"/>
      <c r="O11" s="176"/>
    </row>
    <row r="12" spans="1:15" ht="38.1" customHeight="1" x14ac:dyDescent="0.2">
      <c r="A12" s="176"/>
      <c r="B12" s="773" t="s">
        <v>487</v>
      </c>
      <c r="C12" s="773"/>
      <c r="D12" s="773"/>
      <c r="E12" s="773"/>
      <c r="F12" s="773"/>
      <c r="G12" s="209"/>
      <c r="H12" s="773" t="s">
        <v>499</v>
      </c>
      <c r="I12" s="773"/>
      <c r="J12" s="773"/>
      <c r="K12" s="773"/>
      <c r="L12" s="773"/>
      <c r="M12" s="773"/>
      <c r="N12" s="773"/>
      <c r="O12" s="176"/>
    </row>
    <row r="13" spans="1:15" ht="5.0999999999999996" customHeight="1" x14ac:dyDescent="0.2">
      <c r="A13" s="176"/>
      <c r="B13" s="27"/>
      <c r="C13" s="27"/>
      <c r="D13" s="27"/>
      <c r="E13" s="27"/>
      <c r="F13" s="27"/>
      <c r="G13" s="27"/>
      <c r="H13" s="27"/>
      <c r="I13" s="27"/>
      <c r="J13" s="27"/>
      <c r="K13" s="27"/>
      <c r="L13" s="27"/>
      <c r="M13" s="27"/>
      <c r="N13" s="27"/>
      <c r="O13" s="176"/>
    </row>
    <row r="14" spans="1:15" ht="20.100000000000001" customHeight="1" x14ac:dyDescent="0.2">
      <c r="A14" s="176"/>
      <c r="B14" s="195" t="s">
        <v>8</v>
      </c>
      <c r="C14" s="453" t="s">
        <v>20</v>
      </c>
      <c r="D14" s="454" t="s">
        <v>47</v>
      </c>
      <c r="E14" s="337" t="s">
        <v>129</v>
      </c>
      <c r="F14" s="337" t="s">
        <v>297</v>
      </c>
      <c r="G14" s="208"/>
      <c r="H14" s="797" t="s">
        <v>8</v>
      </c>
      <c r="I14" s="798"/>
      <c r="J14" s="799"/>
      <c r="K14" s="453" t="s">
        <v>20</v>
      </c>
      <c r="L14" s="454" t="s">
        <v>47</v>
      </c>
      <c r="M14" s="337" t="s">
        <v>129</v>
      </c>
      <c r="N14" s="337" t="s">
        <v>297</v>
      </c>
      <c r="O14" s="176"/>
    </row>
    <row r="15" spans="1:15" ht="15" customHeight="1" x14ac:dyDescent="0.2">
      <c r="A15" s="176"/>
      <c r="B15" s="96" t="s">
        <v>16</v>
      </c>
      <c r="C15" s="138">
        <f>AUX!G210</f>
        <v>5.5742701065430982</v>
      </c>
      <c r="D15" s="138">
        <f>AUX!J210</f>
        <v>4.7920976889590854</v>
      </c>
      <c r="E15" s="138">
        <f>AUX!M210</f>
        <v>4.2810000482249766</v>
      </c>
      <c r="F15" s="138">
        <f>AUX!P210</f>
        <v>3.7006663249615581</v>
      </c>
      <c r="G15" s="138"/>
      <c r="H15" s="800" t="s">
        <v>16</v>
      </c>
      <c r="I15" s="801"/>
      <c r="J15" s="802"/>
      <c r="K15" s="138">
        <f>AUX!G216</f>
        <v>14.458886330137144</v>
      </c>
      <c r="L15" s="138">
        <f>AUX!J216</f>
        <v>16.519276078344351</v>
      </c>
      <c r="M15" s="138">
        <f>AUX!M216</f>
        <v>19.432598706192774</v>
      </c>
      <c r="N15" s="138">
        <f>AUX!P216</f>
        <v>23.650142783920334</v>
      </c>
      <c r="O15" s="176"/>
    </row>
    <row r="16" spans="1:15" ht="15" customHeight="1" x14ac:dyDescent="0.2">
      <c r="A16" s="176"/>
      <c r="B16" s="196" t="str">
        <f>AUX!A2</f>
        <v>ARS Alentejo</v>
      </c>
      <c r="C16" s="193">
        <f>AUX!G211</f>
        <v>8.3314900833149004</v>
      </c>
      <c r="D16" s="193">
        <f>AUX!J211</f>
        <v>6.7000911577028255</v>
      </c>
      <c r="E16" s="193">
        <f>AUX!M211</f>
        <v>5.6441717791411046</v>
      </c>
      <c r="F16" s="193">
        <f>AUX!P211</f>
        <v>5.3068265834223283</v>
      </c>
      <c r="G16" s="138"/>
      <c r="H16" s="803" t="str">
        <f>AUX!A2</f>
        <v>ARS Alentejo</v>
      </c>
      <c r="I16" s="804"/>
      <c r="J16" s="805"/>
      <c r="K16" s="193">
        <f>AUX!G217</f>
        <v>13.013345130133452</v>
      </c>
      <c r="L16" s="193">
        <f>AUX!J217</f>
        <v>14.896687936797326</v>
      </c>
      <c r="M16" s="194">
        <f>AUX!M217</f>
        <v>17.267893660531698</v>
      </c>
      <c r="N16" s="194">
        <f>AUX!P217</f>
        <v>21.038363591555083</v>
      </c>
      <c r="O16" s="176"/>
    </row>
    <row r="17" spans="1:15" ht="15" customHeight="1" x14ac:dyDescent="0.2">
      <c r="A17" s="176"/>
      <c r="B17" s="602" t="str">
        <f>AUX!A3</f>
        <v>ULS Norte Alentejano</v>
      </c>
      <c r="C17" s="197">
        <f>AUX!G212</f>
        <v>9.2198581560283674</v>
      </c>
      <c r="D17" s="197">
        <f>AUX!J212</f>
        <v>7.1049840933191941</v>
      </c>
      <c r="E17" s="197">
        <f>AUX!M212</f>
        <v>5.9759410166860691</v>
      </c>
      <c r="F17" s="197">
        <f>AUX!P212</f>
        <v>5.8192955589586521</v>
      </c>
      <c r="G17" s="207"/>
      <c r="H17" s="806" t="str">
        <f>AUX!A3</f>
        <v>ULS Norte Alentejano</v>
      </c>
      <c r="I17" s="807"/>
      <c r="J17" s="808"/>
      <c r="K17" s="197">
        <f>AUX!G218</f>
        <v>12.411347517730496</v>
      </c>
      <c r="L17" s="197">
        <f>AUX!J218</f>
        <v>14.669494521032167</v>
      </c>
      <c r="M17" s="198">
        <f>AUX!M218</f>
        <v>17.656189367481566</v>
      </c>
      <c r="N17" s="198">
        <f>AUX!P218</f>
        <v>19.333843797856048</v>
      </c>
      <c r="O17" s="176"/>
    </row>
    <row r="18" spans="1:15" ht="15" customHeight="1" x14ac:dyDescent="0.2">
      <c r="A18" s="176"/>
      <c r="B18" s="31"/>
      <c r="C18" s="688" t="s">
        <v>690</v>
      </c>
      <c r="D18" s="688"/>
      <c r="E18" s="688"/>
      <c r="F18" s="688"/>
      <c r="G18" s="28"/>
      <c r="H18" s="28"/>
      <c r="I18" s="28"/>
      <c r="J18" s="28"/>
      <c r="K18" s="688" t="s">
        <v>690</v>
      </c>
      <c r="L18" s="688"/>
      <c r="M18" s="688"/>
      <c r="N18" s="688"/>
      <c r="O18" s="176"/>
    </row>
    <row r="19" spans="1:15" ht="15" customHeight="1" x14ac:dyDescent="0.2">
      <c r="A19" s="176"/>
      <c r="B19" s="31"/>
      <c r="C19" s="27"/>
      <c r="D19" s="27"/>
      <c r="E19" s="27"/>
      <c r="F19" s="28"/>
      <c r="G19" s="28"/>
      <c r="H19" s="28"/>
      <c r="I19" s="28"/>
      <c r="J19" s="28"/>
      <c r="K19" s="28"/>
      <c r="L19" s="28"/>
      <c r="M19" s="28"/>
      <c r="N19" s="28"/>
      <c r="O19" s="176"/>
    </row>
    <row r="20" spans="1:15" ht="24" customHeight="1" x14ac:dyDescent="0.2">
      <c r="A20" s="176"/>
      <c r="B20" s="773" t="s">
        <v>469</v>
      </c>
      <c r="C20" s="773"/>
      <c r="D20" s="773"/>
      <c r="E20" s="773"/>
      <c r="F20" s="773"/>
      <c r="H20" s="773" t="s">
        <v>470</v>
      </c>
      <c r="I20" s="773"/>
      <c r="J20" s="773"/>
      <c r="K20" s="773"/>
      <c r="L20" s="773"/>
      <c r="M20" s="773"/>
      <c r="N20" s="773"/>
      <c r="O20" s="176"/>
    </row>
    <row r="21" spans="1:15" ht="5.0999999999999996" customHeight="1" x14ac:dyDescent="0.2">
      <c r="A21" s="176"/>
      <c r="B21" s="176"/>
      <c r="C21" s="176"/>
      <c r="D21" s="176"/>
      <c r="E21" s="176"/>
      <c r="F21" s="176"/>
      <c r="G21" s="176"/>
      <c r="H21" s="176"/>
      <c r="I21" s="176"/>
      <c r="J21" s="176"/>
      <c r="K21" s="176"/>
      <c r="L21" s="176"/>
      <c r="M21" s="176"/>
      <c r="N21" s="176"/>
      <c r="O21" s="176"/>
    </row>
    <row r="22" spans="1:15" ht="15" customHeight="1" x14ac:dyDescent="0.2">
      <c r="A22" s="176"/>
      <c r="B22" s="27"/>
      <c r="C22" s="27"/>
      <c r="D22" s="27"/>
      <c r="E22" s="27"/>
      <c r="F22" s="28"/>
      <c r="G22" s="28"/>
      <c r="H22" s="28"/>
      <c r="I22" s="28"/>
      <c r="J22" s="28"/>
      <c r="K22" s="28"/>
      <c r="L22" s="28"/>
      <c r="M22" s="28"/>
      <c r="N22" s="28"/>
      <c r="O22" s="176"/>
    </row>
    <row r="23" spans="1:15" ht="15" customHeight="1" x14ac:dyDescent="0.2">
      <c r="A23" s="176"/>
      <c r="B23" s="27"/>
      <c r="C23" s="27"/>
      <c r="D23" s="27"/>
      <c r="E23" s="27"/>
      <c r="F23" s="28"/>
      <c r="G23" s="28"/>
      <c r="H23" s="28"/>
      <c r="I23" s="28"/>
      <c r="J23" s="28"/>
      <c r="K23" s="28"/>
      <c r="L23" s="28"/>
      <c r="M23" s="28"/>
      <c r="N23" s="28"/>
      <c r="O23" s="176"/>
    </row>
    <row r="24" spans="1:15" ht="15" customHeight="1" x14ac:dyDescent="0.2">
      <c r="A24" s="176"/>
      <c r="B24" s="27"/>
      <c r="C24" s="27"/>
      <c r="D24" s="27"/>
      <c r="E24" s="27"/>
      <c r="F24" s="28"/>
      <c r="G24" s="28"/>
      <c r="H24" s="28"/>
      <c r="I24" s="28"/>
      <c r="J24" s="28"/>
      <c r="K24" s="28"/>
      <c r="L24" s="28"/>
      <c r="M24" s="28"/>
      <c r="N24" s="28"/>
      <c r="O24" s="176"/>
    </row>
    <row r="25" spans="1:15" ht="15" customHeight="1" x14ac:dyDescent="0.2">
      <c r="A25" s="176"/>
      <c r="B25" s="27"/>
      <c r="C25" s="27"/>
      <c r="D25" s="27"/>
      <c r="E25" s="27"/>
      <c r="F25" s="28"/>
      <c r="G25" s="28"/>
      <c r="H25" s="28"/>
      <c r="I25" s="28"/>
      <c r="J25" s="28"/>
      <c r="K25" s="28"/>
      <c r="L25" s="28"/>
      <c r="M25" s="28"/>
      <c r="N25" s="28"/>
      <c r="O25" s="176"/>
    </row>
    <row r="26" spans="1:15" ht="15" customHeight="1" x14ac:dyDescent="0.2">
      <c r="A26" s="176"/>
      <c r="B26" s="27"/>
      <c r="C26" s="27"/>
      <c r="D26" s="27"/>
      <c r="E26" s="27"/>
      <c r="F26" s="28"/>
      <c r="G26" s="28"/>
      <c r="H26" s="28"/>
      <c r="I26" s="28"/>
      <c r="J26" s="28"/>
      <c r="K26" s="28"/>
      <c r="L26" s="28"/>
      <c r="M26" s="28"/>
      <c r="N26" s="28"/>
      <c r="O26" s="176"/>
    </row>
    <row r="27" spans="1:15" ht="15" customHeight="1" x14ac:dyDescent="0.2">
      <c r="A27" s="176"/>
      <c r="B27" s="176"/>
      <c r="C27" s="176"/>
      <c r="D27" s="176"/>
      <c r="E27" s="176"/>
      <c r="F27" s="176"/>
      <c r="G27" s="176"/>
      <c r="H27" s="176"/>
      <c r="I27" s="176"/>
      <c r="J27" s="176"/>
      <c r="K27" s="176"/>
      <c r="L27" s="176"/>
      <c r="M27" s="176"/>
      <c r="N27" s="176"/>
      <c r="O27" s="176"/>
    </row>
    <row r="28" spans="1:15" ht="15" customHeight="1" x14ac:dyDescent="0.2">
      <c r="A28" s="176"/>
      <c r="B28" s="176"/>
      <c r="C28" s="176"/>
      <c r="D28" s="176"/>
      <c r="E28" s="176"/>
      <c r="F28" s="176"/>
      <c r="G28" s="176"/>
      <c r="H28" s="176"/>
      <c r="I28" s="176"/>
      <c r="J28" s="176"/>
      <c r="K28" s="176"/>
      <c r="L28" s="176"/>
      <c r="M28" s="176"/>
      <c r="N28" s="176"/>
      <c r="O28" s="176"/>
    </row>
    <row r="29" spans="1:15" ht="15" customHeight="1" x14ac:dyDescent="0.2">
      <c r="A29" s="176"/>
      <c r="B29" s="31"/>
      <c r="C29" s="27"/>
      <c r="D29" s="27"/>
      <c r="E29" s="27"/>
      <c r="F29" s="28"/>
      <c r="G29" s="28"/>
      <c r="H29" s="28"/>
      <c r="I29" s="28"/>
      <c r="J29" s="28"/>
      <c r="K29" s="28"/>
      <c r="L29" s="28"/>
      <c r="M29" s="28"/>
      <c r="N29" s="28"/>
      <c r="O29" s="176"/>
    </row>
    <row r="30" spans="1:15" ht="15" customHeight="1" x14ac:dyDescent="0.2">
      <c r="A30" s="176"/>
      <c r="B30" s="27"/>
      <c r="C30" s="27"/>
      <c r="D30" s="27"/>
      <c r="E30" s="27"/>
      <c r="F30" s="28"/>
      <c r="G30" s="28"/>
      <c r="H30" s="28"/>
      <c r="I30" s="28"/>
      <c r="J30" s="28"/>
      <c r="K30" s="28"/>
      <c r="L30" s="28"/>
      <c r="M30" s="28"/>
      <c r="N30" s="28"/>
      <c r="O30" s="176"/>
    </row>
    <row r="31" spans="1:15" ht="15" customHeight="1" x14ac:dyDescent="0.2">
      <c r="A31" s="176"/>
      <c r="B31" s="27"/>
      <c r="C31" s="27"/>
      <c r="D31" s="27"/>
      <c r="E31" s="27"/>
      <c r="F31" s="28"/>
      <c r="G31" s="28"/>
      <c r="H31" s="28"/>
      <c r="I31" s="28"/>
      <c r="J31" s="28"/>
      <c r="K31" s="28"/>
      <c r="L31" s="28"/>
      <c r="M31" s="28"/>
      <c r="N31" s="28"/>
      <c r="O31" s="176"/>
    </row>
    <row r="32" spans="1:15" ht="15" customHeight="1" x14ac:dyDescent="0.2">
      <c r="A32" s="176"/>
      <c r="B32" s="176"/>
      <c r="C32" s="176"/>
      <c r="D32" s="176"/>
      <c r="E32" s="176"/>
      <c r="F32" s="176"/>
      <c r="G32" s="176"/>
      <c r="H32" s="176"/>
      <c r="I32" s="176"/>
      <c r="J32" s="176"/>
      <c r="K32" s="176"/>
      <c r="L32" s="176"/>
      <c r="M32" s="176"/>
      <c r="N32" s="176"/>
      <c r="O32" s="176"/>
    </row>
    <row r="33" spans="1:15" ht="15" customHeight="1" x14ac:dyDescent="0.2">
      <c r="A33" s="176"/>
      <c r="B33" s="176"/>
      <c r="C33" s="176"/>
      <c r="D33" s="176"/>
      <c r="E33" s="176"/>
      <c r="F33" s="176"/>
      <c r="G33" s="176"/>
      <c r="H33" s="176"/>
      <c r="I33" s="176"/>
      <c r="J33" s="176"/>
      <c r="K33" s="176"/>
      <c r="L33" s="176"/>
      <c r="M33" s="176"/>
      <c r="N33" s="176"/>
      <c r="O33" s="176"/>
    </row>
    <row r="34" spans="1:15" ht="15" customHeight="1" x14ac:dyDescent="0.2">
      <c r="A34" s="176"/>
      <c r="B34" s="31"/>
      <c r="C34" s="27"/>
      <c r="D34" s="27"/>
      <c r="E34" s="27"/>
      <c r="F34" s="28"/>
      <c r="G34" s="28"/>
      <c r="H34" s="28"/>
      <c r="I34" s="28"/>
      <c r="J34" s="28"/>
      <c r="K34" s="28"/>
      <c r="L34" s="28"/>
      <c r="M34" s="28"/>
      <c r="N34" s="28"/>
      <c r="O34" s="176"/>
    </row>
    <row r="35" spans="1:15" ht="12" customHeight="1" x14ac:dyDescent="0.2">
      <c r="A35" s="176"/>
      <c r="B35" s="27"/>
      <c r="C35" s="27"/>
      <c r="D35" s="27"/>
      <c r="E35" s="27"/>
      <c r="F35" s="28"/>
      <c r="G35" s="28"/>
      <c r="H35" s="28"/>
      <c r="I35" s="28"/>
      <c r="J35" s="28"/>
      <c r="K35" s="28"/>
      <c r="L35" s="28"/>
      <c r="M35" s="28"/>
      <c r="N35" s="28"/>
      <c r="O35" s="176"/>
    </row>
    <row r="36" spans="1:15" ht="18" customHeight="1" x14ac:dyDescent="0.2">
      <c r="A36" s="176"/>
      <c r="B36" s="27"/>
      <c r="C36" s="692" t="s">
        <v>690</v>
      </c>
      <c r="D36" s="692"/>
      <c r="E36" s="692"/>
      <c r="F36" s="692"/>
      <c r="H36" s="28"/>
      <c r="I36" s="28"/>
      <c r="J36" s="28"/>
      <c r="K36" s="692" t="s">
        <v>690</v>
      </c>
      <c r="L36" s="692"/>
      <c r="M36" s="692"/>
      <c r="N36" s="692"/>
      <c r="O36" s="176"/>
    </row>
    <row r="37" spans="1:15" ht="15" customHeight="1" x14ac:dyDescent="0.2">
      <c r="A37" s="19"/>
      <c r="B37" s="199" t="s">
        <v>28</v>
      </c>
      <c r="C37" s="19"/>
      <c r="D37" s="19"/>
      <c r="E37" s="19"/>
      <c r="F37" s="19"/>
      <c r="G37" s="19"/>
      <c r="H37" s="19"/>
      <c r="I37" s="19"/>
      <c r="J37" s="19"/>
      <c r="K37" s="19"/>
      <c r="L37" s="19"/>
      <c r="M37" s="19"/>
      <c r="N37" s="19"/>
      <c r="O37" s="19"/>
    </row>
    <row r="38" spans="1:15" ht="15" customHeight="1" x14ac:dyDescent="0.2">
      <c r="A38" s="19"/>
      <c r="B38" s="19"/>
      <c r="C38" s="19"/>
      <c r="D38" s="19"/>
      <c r="E38" s="19"/>
      <c r="F38" s="19"/>
      <c r="G38" s="19"/>
      <c r="H38" s="19"/>
      <c r="I38" s="19"/>
      <c r="J38" s="19"/>
      <c r="K38" s="19"/>
      <c r="L38" s="19"/>
      <c r="M38" s="19"/>
      <c r="N38" s="19"/>
      <c r="O38" s="19"/>
    </row>
    <row r="39" spans="1:15" ht="20.100000000000001" customHeight="1" thickBot="1" x14ac:dyDescent="0.3">
      <c r="A39" s="434"/>
      <c r="B39" s="772" t="s">
        <v>461</v>
      </c>
      <c r="C39" s="772"/>
      <c r="D39" s="772"/>
      <c r="E39" s="772"/>
      <c r="F39" s="772"/>
      <c r="G39" s="772"/>
      <c r="H39" s="772"/>
      <c r="I39" s="772"/>
      <c r="J39" s="772"/>
      <c r="K39" s="772"/>
      <c r="L39" s="772"/>
      <c r="M39" s="772"/>
      <c r="N39" s="772"/>
      <c r="O39" s="434"/>
    </row>
    <row r="40" spans="1:15" ht="9.9499999999999993" customHeight="1" x14ac:dyDescent="0.2">
      <c r="A40" s="434"/>
      <c r="B40" s="434"/>
      <c r="C40" s="434"/>
      <c r="D40" s="434"/>
      <c r="E40" s="434"/>
      <c r="F40" s="434"/>
      <c r="G40" s="434"/>
      <c r="H40" s="434"/>
      <c r="I40" s="434"/>
      <c r="J40" s="434"/>
      <c r="K40" s="434"/>
      <c r="L40" s="434"/>
      <c r="M40" s="434"/>
      <c r="N40" s="434"/>
      <c r="O40" s="434"/>
    </row>
    <row r="41" spans="1:15" ht="14.1" customHeight="1" x14ac:dyDescent="0.2">
      <c r="A41" s="434"/>
      <c r="B41" s="773" t="s">
        <v>672</v>
      </c>
      <c r="C41" s="773"/>
      <c r="D41" s="773"/>
      <c r="E41" s="773"/>
      <c r="F41" s="773"/>
      <c r="G41" s="773"/>
      <c r="H41" s="773"/>
      <c r="I41" s="773"/>
      <c r="J41" s="773"/>
      <c r="K41" s="773"/>
      <c r="L41" s="773"/>
      <c r="M41" s="773"/>
      <c r="N41" s="773"/>
      <c r="O41" s="434"/>
    </row>
    <row r="42" spans="1:15" ht="5.0999999999999996" customHeight="1" x14ac:dyDescent="0.2">
      <c r="A42" s="434"/>
      <c r="B42" s="27"/>
      <c r="C42" s="27"/>
      <c r="D42" s="27"/>
      <c r="E42" s="27"/>
      <c r="F42" s="27"/>
      <c r="G42" s="27"/>
      <c r="H42" s="27"/>
      <c r="I42" s="27"/>
      <c r="J42" s="27"/>
      <c r="K42" s="27"/>
      <c r="L42" s="27"/>
      <c r="M42" s="27"/>
      <c r="N42" s="27"/>
      <c r="O42" s="434"/>
    </row>
    <row r="43" spans="1:15" ht="30" customHeight="1" x14ac:dyDescent="0.2">
      <c r="A43" s="434"/>
      <c r="B43" s="790" t="s">
        <v>346</v>
      </c>
      <c r="C43" s="770" t="s">
        <v>16</v>
      </c>
      <c r="D43" s="771"/>
      <c r="E43" s="775"/>
      <c r="F43" s="770" t="str">
        <f>AUX!A2</f>
        <v>ARS Alentejo</v>
      </c>
      <c r="G43" s="771"/>
      <c r="H43" s="775"/>
      <c r="I43" s="770" t="str">
        <f>AUX!C5</f>
        <v>ULS Norte Alentejano</v>
      </c>
      <c r="J43" s="771"/>
      <c r="K43" s="771"/>
      <c r="L43" s="776"/>
      <c r="M43" s="777"/>
      <c r="N43" s="777"/>
      <c r="O43" s="151"/>
    </row>
    <row r="44" spans="1:15" ht="14.1" customHeight="1" x14ac:dyDescent="0.2">
      <c r="A44" s="460"/>
      <c r="B44" s="791"/>
      <c r="C44" s="475" t="s">
        <v>13</v>
      </c>
      <c r="D44" s="475" t="s">
        <v>14</v>
      </c>
      <c r="E44" s="475" t="s">
        <v>15</v>
      </c>
      <c r="F44" s="475" t="s">
        <v>13</v>
      </c>
      <c r="G44" s="475" t="s">
        <v>14</v>
      </c>
      <c r="H44" s="475" t="s">
        <v>15</v>
      </c>
      <c r="I44" s="475" t="s">
        <v>13</v>
      </c>
      <c r="J44" s="475" t="s">
        <v>14</v>
      </c>
      <c r="K44" s="615" t="s">
        <v>15</v>
      </c>
      <c r="L44" s="620"/>
      <c r="M44" s="621"/>
      <c r="N44" s="621"/>
      <c r="O44" s="151"/>
    </row>
    <row r="45" spans="1:15" ht="15.95" customHeight="1" x14ac:dyDescent="0.2">
      <c r="A45" s="434"/>
      <c r="B45" s="456" t="str">
        <f>AUX!S228</f>
        <v>Abuso do tabaco (P17)</v>
      </c>
      <c r="C45" s="138">
        <f>AUX!U228</f>
        <v>6.7789068298438462</v>
      </c>
      <c r="D45" s="138">
        <f>AUX!V228</f>
        <v>8.2508973466690652</v>
      </c>
      <c r="E45" s="138">
        <f>AUX!W228</f>
        <v>5.4630086312059385</v>
      </c>
      <c r="F45" s="138">
        <f>AUX!X228</f>
        <v>6.999247539846186</v>
      </c>
      <c r="G45" s="138">
        <f>AUX!Y228</f>
        <v>7.8201132970924219</v>
      </c>
      <c r="H45" s="138">
        <f>AUX!Z228</f>
        <v>6.2459709458345207</v>
      </c>
      <c r="I45" s="489">
        <f>AUX!AA228</f>
        <v>6.1598054971772367</v>
      </c>
      <c r="J45" s="138">
        <f>AUX!AB228</f>
        <v>6.617214787149428</v>
      </c>
      <c r="K45" s="616">
        <f>AUX!AC228</f>
        <v>5.7432166422576021</v>
      </c>
      <c r="L45" s="616"/>
      <c r="M45" s="619"/>
      <c r="N45" s="619"/>
      <c r="O45" s="151"/>
    </row>
    <row r="46" spans="1:15" ht="15.95" customHeight="1" x14ac:dyDescent="0.2">
      <c r="A46" s="434"/>
      <c r="B46" s="457" t="str">
        <f>AUX!S229</f>
        <v>Excesso de peso (T83)</v>
      </c>
      <c r="C46" s="193">
        <f>AUX!U229</f>
        <v>3.9241026794677487</v>
      </c>
      <c r="D46" s="193">
        <f>AUX!V229</f>
        <v>4.0447584706191764</v>
      </c>
      <c r="E46" s="193">
        <f>AUX!W229</f>
        <v>3.8162414287214936</v>
      </c>
      <c r="F46" s="193">
        <f>AUX!X229</f>
        <v>3.1714729651816169</v>
      </c>
      <c r="G46" s="193">
        <f>AUX!Y229</f>
        <v>3.1661105279709854</v>
      </c>
      <c r="H46" s="193">
        <f>AUX!Z229</f>
        <v>3.1763938653433881</v>
      </c>
      <c r="I46" s="515">
        <f>AUX!AA229</f>
        <v>2.1494210244364775</v>
      </c>
      <c r="J46" s="193">
        <f>AUX!AB229</f>
        <v>2.185565584258395</v>
      </c>
      <c r="K46" s="617">
        <f>AUX!AC229</f>
        <v>2.1165021023290973</v>
      </c>
      <c r="L46" s="616"/>
      <c r="M46" s="619"/>
      <c r="N46" s="619"/>
      <c r="O46" s="151"/>
    </row>
    <row r="47" spans="1:15" ht="15.95" customHeight="1" x14ac:dyDescent="0.2">
      <c r="A47" s="434"/>
      <c r="B47" s="456" t="str">
        <f>AUX!S230</f>
        <v>Abuso crónico do álcool (P15)</v>
      </c>
      <c r="C47" s="138">
        <f>AUX!U230</f>
        <v>0.97825492539290915</v>
      </c>
      <c r="D47" s="138">
        <f>AUX!V230</f>
        <v>1.810148156349255</v>
      </c>
      <c r="E47" s="138">
        <f>AUX!W230</f>
        <v>0.23457703374756084</v>
      </c>
      <c r="F47" s="138">
        <f>AUX!X230</f>
        <v>0.86405878961409543</v>
      </c>
      <c r="G47" s="138">
        <f>AUX!Y230</f>
        <v>1.7104838610864921</v>
      </c>
      <c r="H47" s="138">
        <f>AUX!Z230</f>
        <v>8.732740656342293E-2</v>
      </c>
      <c r="I47" s="489">
        <f>AUX!AA230</f>
        <v>0.65273828656199773</v>
      </c>
      <c r="J47" s="138">
        <f>AUX!AB230</f>
        <v>1.2968150223052184</v>
      </c>
      <c r="K47" s="616">
        <f>AUX!AC230</f>
        <v>6.6140690697784291E-2</v>
      </c>
      <c r="L47" s="616"/>
      <c r="M47" s="619"/>
      <c r="N47" s="619"/>
      <c r="O47" s="151"/>
    </row>
    <row r="48" spans="1:15" ht="15.95" customHeight="1" x14ac:dyDescent="0.2">
      <c r="A48" s="434"/>
      <c r="B48" s="458" t="str">
        <f>AUX!S231</f>
        <v>Abuso de drogas (P19)</v>
      </c>
      <c r="C48" s="459">
        <f>AUX!U231</f>
        <v>0.31225634568478283</v>
      </c>
      <c r="D48" s="459">
        <f>AUX!V231</f>
        <v>0.4034921715480706</v>
      </c>
      <c r="E48" s="459">
        <f>AUX!W231</f>
        <v>0.23069531826479592</v>
      </c>
      <c r="F48" s="459">
        <f>AUX!X231</f>
        <v>0.27108109956904558</v>
      </c>
      <c r="G48" s="459">
        <f>AUX!Y231</f>
        <v>0.31489566783612355</v>
      </c>
      <c r="H48" s="459">
        <f>AUX!Z231</f>
        <v>0.23087417357540141</v>
      </c>
      <c r="I48" s="516">
        <f>AUX!AA231</f>
        <v>0.21593109984752956</v>
      </c>
      <c r="J48" s="459">
        <f>AUX!AB231</f>
        <v>0.24034305080056717</v>
      </c>
      <c r="K48" s="618">
        <f>AUX!AC231</f>
        <v>0.19369773704351112</v>
      </c>
      <c r="L48" s="616"/>
      <c r="M48" s="619"/>
      <c r="N48" s="619"/>
      <c r="O48" s="151"/>
    </row>
    <row r="49" spans="1:15" ht="14.1" customHeight="1" x14ac:dyDescent="0.2">
      <c r="A49" s="434"/>
      <c r="B49" s="703" t="s">
        <v>51</v>
      </c>
      <c r="C49" s="703"/>
      <c r="D49" s="703"/>
      <c r="E49" s="703"/>
      <c r="F49" s="461"/>
      <c r="G49" s="26"/>
      <c r="H49" s="26"/>
      <c r="I49" s="688" t="str">
        <f>IF(AUX!B5=1,"Fonte: Observatórios Regionais de Saúde (dados: SIARS)","")</f>
        <v>Fonte: Observatórios Regionais de Saúde (dados: SIARS)</v>
      </c>
      <c r="J49" s="688"/>
      <c r="K49" s="688"/>
      <c r="L49" s="689"/>
      <c r="M49" s="689"/>
      <c r="N49" s="689"/>
      <c r="O49" s="151"/>
    </row>
    <row r="50" spans="1:15" ht="15" customHeight="1" x14ac:dyDescent="0.2">
      <c r="A50" s="434"/>
      <c r="B50" s="31"/>
      <c r="C50" s="27"/>
      <c r="D50" s="27"/>
      <c r="E50" s="27"/>
      <c r="F50" s="28"/>
      <c r="G50" s="28"/>
      <c r="H50" s="28"/>
      <c r="I50" s="28"/>
      <c r="J50" s="28"/>
      <c r="K50" s="28"/>
      <c r="L50" s="28"/>
      <c r="M50" s="28"/>
      <c r="N50" s="28"/>
      <c r="O50" s="434"/>
    </row>
    <row r="51" spans="1:15" ht="26.1" customHeight="1" x14ac:dyDescent="0.2">
      <c r="A51" s="434"/>
      <c r="B51" s="773" t="str">
        <f>"PROPORÇÃO DE INSCRITOS (%) POR DIAGNÓSTICO ATIVO " &amp; AUX!C6 &amp; ", POR SEXO, DEZEMBRO 2013 (ORDEM DECRESCENTE)"</f>
        <v>PROPORÇÃO DE INSCRITOS (%) POR DIAGNÓSTICO ATIVO NA ULS NORTE ALENTEJANO, POR SEXO, DEZEMBRO 2013 (ORDEM DECRESCENTE)</v>
      </c>
      <c r="C51" s="773"/>
      <c r="D51" s="773"/>
      <c r="E51" s="773"/>
      <c r="F51" s="773"/>
      <c r="G51" s="773"/>
      <c r="H51" s="773"/>
      <c r="I51" s="28"/>
      <c r="J51" s="28"/>
      <c r="K51" s="28"/>
      <c r="L51" s="28"/>
      <c r="M51" s="28"/>
      <c r="N51" s="28"/>
      <c r="O51" s="434"/>
    </row>
    <row r="52" spans="1:15" ht="5.0999999999999996" customHeight="1" x14ac:dyDescent="0.2">
      <c r="A52" s="460"/>
      <c r="B52" s="27"/>
      <c r="C52" s="27"/>
      <c r="D52" s="27"/>
      <c r="E52" s="27"/>
      <c r="F52" s="28"/>
      <c r="G52" s="28"/>
      <c r="H52" s="28"/>
      <c r="I52" s="28"/>
      <c r="J52" s="28"/>
      <c r="K52" s="28"/>
      <c r="L52" s="28"/>
      <c r="M52" s="28"/>
      <c r="N52" s="28"/>
      <c r="O52" s="460"/>
    </row>
    <row r="53" spans="1:15" ht="14.1" customHeight="1" x14ac:dyDescent="0.2">
      <c r="A53" s="460"/>
      <c r="B53" s="464" t="s">
        <v>62</v>
      </c>
      <c r="C53" s="27"/>
      <c r="D53" s="27"/>
      <c r="E53" s="27"/>
      <c r="F53" s="792" t="s">
        <v>63</v>
      </c>
      <c r="G53" s="792"/>
      <c r="H53" s="792"/>
      <c r="I53" s="28"/>
      <c r="J53" s="28"/>
      <c r="K53" s="28"/>
      <c r="L53" s="28"/>
      <c r="M53" s="28"/>
      <c r="N53" s="28"/>
      <c r="O53" s="460"/>
    </row>
    <row r="54" spans="1:15" ht="17.100000000000001" customHeight="1" x14ac:dyDescent="0.2">
      <c r="A54" s="460"/>
      <c r="B54" s="465"/>
      <c r="C54" s="778" t="str">
        <f>AUX!S228</f>
        <v>Abuso do tabaco (P17)</v>
      </c>
      <c r="D54" s="779"/>
      <c r="E54" s="780"/>
      <c r="F54" s="467"/>
      <c r="G54" s="468"/>
      <c r="H54" s="469"/>
      <c r="I54" s="28"/>
      <c r="J54" s="28"/>
      <c r="K54" s="28"/>
      <c r="L54" s="28"/>
      <c r="M54" s="28"/>
      <c r="N54" s="28"/>
      <c r="O54" s="460"/>
    </row>
    <row r="55" spans="1:15" ht="17.100000000000001" customHeight="1" x14ac:dyDescent="0.2">
      <c r="A55" s="460"/>
      <c r="B55" s="466"/>
      <c r="C55" s="781" t="str">
        <f>AUX!S229</f>
        <v>Excesso de peso (T83)</v>
      </c>
      <c r="D55" s="782"/>
      <c r="E55" s="783"/>
      <c r="F55" s="470"/>
      <c r="G55" s="26"/>
      <c r="H55" s="471"/>
      <c r="I55" s="28"/>
      <c r="J55" s="28"/>
      <c r="K55" s="28"/>
      <c r="L55" s="28"/>
      <c r="M55" s="28"/>
      <c r="N55" s="28"/>
      <c r="O55" s="460"/>
    </row>
    <row r="56" spans="1:15" ht="17.100000000000001" customHeight="1" x14ac:dyDescent="0.2">
      <c r="A56" s="460"/>
      <c r="B56" s="466"/>
      <c r="C56" s="781" t="str">
        <f>AUX!S230</f>
        <v>Abuso crónico do álcool (P15)</v>
      </c>
      <c r="D56" s="782"/>
      <c r="E56" s="783"/>
      <c r="F56" s="470"/>
      <c r="G56" s="26"/>
      <c r="H56" s="471"/>
      <c r="I56" s="28"/>
      <c r="J56" s="28"/>
      <c r="K56" s="28"/>
      <c r="L56" s="28"/>
      <c r="M56" s="28"/>
      <c r="N56" s="28"/>
      <c r="O56" s="460"/>
    </row>
    <row r="57" spans="1:15" ht="17.100000000000001" customHeight="1" x14ac:dyDescent="0.2">
      <c r="A57" s="434"/>
      <c r="B57" s="466"/>
      <c r="C57" s="784" t="str">
        <f>AUX!S231</f>
        <v>Abuso de drogas (P19)</v>
      </c>
      <c r="D57" s="785"/>
      <c r="E57" s="786"/>
      <c r="F57" s="470"/>
      <c r="G57" s="26"/>
      <c r="H57" s="471"/>
      <c r="I57" s="28"/>
      <c r="J57" s="28"/>
      <c r="K57" s="28"/>
      <c r="L57" s="28"/>
      <c r="M57" s="28"/>
      <c r="N57" s="28"/>
      <c r="O57" s="434"/>
    </row>
    <row r="58" spans="1:15" ht="26.45" customHeight="1" x14ac:dyDescent="0.2">
      <c r="A58" s="434"/>
      <c r="B58" s="472"/>
      <c r="C58" s="787"/>
      <c r="D58" s="788"/>
      <c r="E58" s="789"/>
      <c r="F58" s="473"/>
      <c r="G58" s="473"/>
      <c r="H58" s="474"/>
      <c r="I58" s="434"/>
      <c r="J58" s="434"/>
      <c r="K58" s="434"/>
      <c r="L58" s="434"/>
      <c r="M58" s="434"/>
      <c r="N58" s="434"/>
      <c r="O58" s="434"/>
    </row>
    <row r="59" spans="1:15" ht="15" customHeight="1" x14ac:dyDescent="0.2">
      <c r="A59" s="434"/>
      <c r="B59" s="434"/>
      <c r="C59" s="434"/>
      <c r="D59" s="434"/>
      <c r="E59" s="692" t="s">
        <v>513</v>
      </c>
      <c r="F59" s="692"/>
      <c r="G59" s="692"/>
      <c r="H59" s="692"/>
      <c r="I59" s="434"/>
      <c r="J59" s="434"/>
      <c r="K59" s="434"/>
      <c r="L59" s="434"/>
      <c r="M59" s="434"/>
      <c r="N59" s="434"/>
      <c r="O59" s="434"/>
    </row>
    <row r="60" spans="1:15" ht="15" customHeight="1" x14ac:dyDescent="0.2">
      <c r="A60" s="434"/>
      <c r="B60" s="31"/>
      <c r="C60" s="27"/>
      <c r="D60" s="27"/>
      <c r="E60" s="27"/>
      <c r="F60" s="28"/>
      <c r="G60" s="28"/>
      <c r="H60" s="28"/>
      <c r="I60" s="28"/>
      <c r="J60" s="28"/>
      <c r="K60" s="28"/>
      <c r="L60" s="28"/>
      <c r="M60" s="28"/>
      <c r="N60" s="28"/>
      <c r="O60" s="434"/>
    </row>
    <row r="61" spans="1:15" ht="15" customHeight="1" x14ac:dyDescent="0.2">
      <c r="A61" s="434"/>
      <c r="B61" s="199" t="s">
        <v>28</v>
      </c>
      <c r="C61" s="434"/>
      <c r="D61" s="434"/>
      <c r="E61" s="434"/>
      <c r="F61" s="434"/>
      <c r="G61" s="434"/>
      <c r="H61" s="434"/>
      <c r="I61" s="434"/>
      <c r="J61" s="434"/>
      <c r="K61" s="434"/>
      <c r="L61" s="434"/>
      <c r="M61" s="434"/>
      <c r="N61" s="434"/>
      <c r="O61" s="434"/>
    </row>
    <row r="62" spans="1:15" ht="15" customHeight="1" x14ac:dyDescent="0.2">
      <c r="A62" s="434"/>
      <c r="B62" s="434"/>
      <c r="C62" s="434"/>
      <c r="D62" s="434"/>
      <c r="E62" s="434"/>
      <c r="F62" s="434"/>
      <c r="G62" s="434"/>
      <c r="H62" s="434"/>
      <c r="I62" s="434"/>
      <c r="J62" s="434"/>
      <c r="K62" s="434"/>
      <c r="L62" s="434"/>
      <c r="M62" s="434"/>
      <c r="N62" s="434"/>
      <c r="O62" s="434"/>
    </row>
    <row r="63" spans="1:15" ht="15" customHeight="1" x14ac:dyDescent="0.2">
      <c r="A63" s="19"/>
      <c r="B63" s="19"/>
      <c r="C63" s="19"/>
      <c r="D63" s="19"/>
      <c r="E63" s="19"/>
      <c r="F63" s="19"/>
      <c r="G63" s="19"/>
      <c r="H63" s="19"/>
      <c r="I63" s="19"/>
      <c r="J63" s="19"/>
      <c r="K63" s="19"/>
      <c r="L63" s="19"/>
      <c r="M63" s="19"/>
      <c r="N63" s="19"/>
      <c r="O63" s="19"/>
    </row>
    <row r="64" spans="1:15" ht="15" customHeight="1" x14ac:dyDescent="0.2">
      <c r="A64" s="19"/>
      <c r="B64" s="19"/>
      <c r="C64" s="19"/>
      <c r="D64" s="19"/>
      <c r="E64" s="19"/>
      <c r="F64" s="19"/>
      <c r="G64" s="19"/>
      <c r="H64" s="19"/>
      <c r="I64" s="19"/>
      <c r="J64" s="19"/>
      <c r="K64" s="19"/>
      <c r="L64" s="19"/>
      <c r="M64" s="19"/>
      <c r="N64" s="19"/>
      <c r="O64" s="19"/>
    </row>
    <row r="65" spans="1:15" ht="15" customHeight="1" x14ac:dyDescent="0.2">
      <c r="A65" s="19"/>
      <c r="B65" s="19"/>
      <c r="C65" s="19"/>
      <c r="D65" s="19"/>
      <c r="E65" s="19"/>
      <c r="F65" s="19"/>
      <c r="G65" s="19"/>
      <c r="H65" s="19"/>
      <c r="I65" s="19"/>
      <c r="J65" s="19"/>
      <c r="K65" s="19"/>
      <c r="L65" s="19"/>
      <c r="M65" s="19"/>
      <c r="N65" s="19"/>
      <c r="O65" s="19"/>
    </row>
    <row r="66" spans="1:15" ht="15" customHeight="1" thickBot="1" x14ac:dyDescent="0.25">
      <c r="A66" s="19"/>
      <c r="B66" s="19"/>
      <c r="C66" s="19"/>
      <c r="D66" s="19"/>
      <c r="E66" s="19"/>
      <c r="F66" s="19"/>
      <c r="G66" s="19"/>
      <c r="H66" s="19"/>
      <c r="I66" s="19"/>
      <c r="J66" s="19"/>
      <c r="K66" s="19"/>
      <c r="L66" s="19"/>
      <c r="M66" s="19"/>
      <c r="N66" s="19"/>
      <c r="O66" s="19"/>
    </row>
    <row r="67" spans="1:15" ht="9.9499999999999993" customHeight="1" x14ac:dyDescent="0.2">
      <c r="A67" s="19"/>
      <c r="B67" s="774"/>
      <c r="C67" s="774"/>
      <c r="D67" s="774"/>
      <c r="E67" s="774"/>
      <c r="F67" s="774"/>
      <c r="G67" s="774"/>
      <c r="H67" s="774"/>
      <c r="I67" s="774"/>
      <c r="J67" s="774"/>
      <c r="K67" s="774"/>
      <c r="L67" s="774"/>
      <c r="M67" s="774"/>
      <c r="N67" s="774"/>
      <c r="O67" s="19"/>
    </row>
  </sheetData>
  <mergeCells count="37">
    <mergeCell ref="B10:N10"/>
    <mergeCell ref="B20:F20"/>
    <mergeCell ref="H14:J14"/>
    <mergeCell ref="H15:J15"/>
    <mergeCell ref="H16:J16"/>
    <mergeCell ref="H17:J17"/>
    <mergeCell ref="B12:F12"/>
    <mergeCell ref="H12:N12"/>
    <mergeCell ref="H20:N20"/>
    <mergeCell ref="C18:F18"/>
    <mergeCell ref="K18:N18"/>
    <mergeCell ref="B2:D2"/>
    <mergeCell ref="J2:N2"/>
    <mergeCell ref="B6:N6"/>
    <mergeCell ref="B7:G7"/>
    <mergeCell ref="B8:G8"/>
    <mergeCell ref="B67:N67"/>
    <mergeCell ref="F43:H43"/>
    <mergeCell ref="L43:N43"/>
    <mergeCell ref="I49:K49"/>
    <mergeCell ref="C54:E54"/>
    <mergeCell ref="C55:E55"/>
    <mergeCell ref="C56:E56"/>
    <mergeCell ref="C57:E57"/>
    <mergeCell ref="C58:E58"/>
    <mergeCell ref="L49:N49"/>
    <mergeCell ref="B51:H51"/>
    <mergeCell ref="B43:B44"/>
    <mergeCell ref="C43:E43"/>
    <mergeCell ref="F53:H53"/>
    <mergeCell ref="B49:E49"/>
    <mergeCell ref="C36:F36"/>
    <mergeCell ref="K36:N36"/>
    <mergeCell ref="E59:H59"/>
    <mergeCell ref="I43:K43"/>
    <mergeCell ref="B39:N39"/>
    <mergeCell ref="B41:N41"/>
  </mergeCells>
  <hyperlinks>
    <hyperlink ref="B4" location="INDICE!A1" display="Índice"/>
    <hyperlink ref="B37" location="'C01'!A1" display="Topo"/>
    <hyperlink ref="B61" location="'C01'!A1" display="Topo"/>
    <hyperlink ref="B7:H7" location="'B01'!A13" display="Situação Perante o Emprego"/>
    <hyperlink ref="B8:H8" location="'B01'!A36" display="Suporte Social"/>
    <hyperlink ref="B7:G7" location="'C01'!A10" display="Nascimentos em Mulheres em Idade de Risco"/>
    <hyperlink ref="B8:G8" location="'C01'!A39" display="Determinantes da Saúde nos Cuidados de Saúde Primários"/>
  </hyperlinks>
  <pageMargins left="0.39370078740157483" right="0.19685039370078741" top="0.78740157480314965" bottom="0.39370078740157483" header="0.31496062992125984" footer="0.31496062992125984"/>
  <pageSetup paperSize="9" scale="6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dimension ref="A1:O133"/>
  <sheetViews>
    <sheetView view="pageBreakPreview" topLeftCell="A106" zoomScale="60" zoomScaleNormal="100" workbookViewId="0"/>
  </sheetViews>
  <sheetFormatPr defaultRowHeight="14.25" x14ac:dyDescent="0.2"/>
  <cols>
    <col min="1" max="1" width="2.7109375" style="6" customWidth="1"/>
    <col min="2" max="2" width="26.28515625" style="6" customWidth="1"/>
    <col min="3" max="7" width="9.140625" style="6" customWidth="1"/>
    <col min="8" max="10" width="8.85546875" style="6" customWidth="1"/>
    <col min="11" max="14" width="9.140625" style="6" customWidth="1"/>
    <col min="15" max="15" width="2.7109375" style="6" customWidth="1"/>
    <col min="16" max="16384" width="9.140625" style="6"/>
  </cols>
  <sheetData>
    <row r="1" spans="1:15" ht="9.9499999999999993" customHeight="1" x14ac:dyDescent="0.2">
      <c r="A1" s="19"/>
      <c r="B1" s="19"/>
      <c r="C1" s="19"/>
      <c r="D1" s="19"/>
      <c r="E1" s="19"/>
      <c r="F1" s="19"/>
      <c r="G1" s="19"/>
      <c r="H1" s="19"/>
      <c r="I1" s="19"/>
      <c r="J1" s="19"/>
      <c r="K1" s="19"/>
      <c r="L1" s="19"/>
      <c r="M1" s="19"/>
      <c r="N1" s="19"/>
      <c r="O1" s="19"/>
    </row>
    <row r="2" spans="1:15" ht="20.100000000000001" customHeight="1" thickBot="1" x14ac:dyDescent="0.3">
      <c r="A2" s="19"/>
      <c r="B2" s="814" t="str">
        <f>AUX!A1</f>
        <v>Perfil Local de Saúde 2014</v>
      </c>
      <c r="C2" s="814"/>
      <c r="D2" s="131"/>
      <c r="E2" s="131"/>
      <c r="F2" s="131"/>
      <c r="G2" s="815" t="str">
        <f>AUX!A3</f>
        <v>ULS Norte Alentejano</v>
      </c>
      <c r="H2" s="815"/>
      <c r="I2" s="815"/>
      <c r="J2" s="815"/>
      <c r="K2" s="815"/>
      <c r="L2" s="815"/>
      <c r="M2" s="815"/>
      <c r="N2" s="815"/>
      <c r="O2" s="19"/>
    </row>
    <row r="3" spans="1:15" ht="9.9499999999999993" customHeight="1" thickTop="1" x14ac:dyDescent="0.2">
      <c r="A3" s="19"/>
      <c r="B3" s="19"/>
      <c r="C3" s="19"/>
      <c r="D3" s="19"/>
      <c r="E3" s="19"/>
      <c r="F3" s="19"/>
      <c r="G3" s="19"/>
      <c r="H3" s="19"/>
      <c r="I3" s="19"/>
      <c r="J3" s="19"/>
      <c r="K3" s="19"/>
      <c r="L3" s="19"/>
      <c r="M3" s="19"/>
      <c r="N3" s="19"/>
      <c r="O3" s="19"/>
    </row>
    <row r="4" spans="1:15" x14ac:dyDescent="0.2">
      <c r="A4" s="19"/>
      <c r="B4" s="135" t="s">
        <v>0</v>
      </c>
      <c r="C4" s="19"/>
      <c r="D4" s="19"/>
      <c r="E4" s="19"/>
      <c r="F4" s="19"/>
      <c r="G4" s="19"/>
      <c r="H4" s="19"/>
      <c r="I4" s="19"/>
      <c r="J4" s="19"/>
      <c r="K4" s="19"/>
      <c r="L4" s="19"/>
      <c r="M4" s="19"/>
      <c r="N4" s="19"/>
      <c r="O4" s="19"/>
    </row>
    <row r="5" spans="1:15" ht="15" customHeight="1" x14ac:dyDescent="0.2">
      <c r="A5" s="19"/>
      <c r="B5" s="21"/>
      <c r="C5" s="19"/>
      <c r="D5" s="19"/>
      <c r="E5" s="19"/>
      <c r="F5" s="19"/>
      <c r="G5" s="19"/>
      <c r="H5" s="19"/>
      <c r="I5" s="19"/>
      <c r="J5" s="19"/>
      <c r="K5" s="19"/>
      <c r="L5" s="19"/>
      <c r="M5" s="19"/>
      <c r="N5" s="19"/>
      <c r="O5" s="19"/>
    </row>
    <row r="6" spans="1:15" s="133" customFormat="1" ht="24.95" customHeight="1" x14ac:dyDescent="0.25">
      <c r="A6" s="132"/>
      <c r="B6" s="816" t="s">
        <v>7</v>
      </c>
      <c r="C6" s="816"/>
      <c r="D6" s="816"/>
      <c r="E6" s="816"/>
      <c r="F6" s="816"/>
      <c r="G6" s="816"/>
      <c r="H6" s="816"/>
      <c r="I6" s="816"/>
      <c r="J6" s="816"/>
      <c r="K6" s="816"/>
      <c r="L6" s="816"/>
      <c r="M6" s="816"/>
      <c r="N6" s="816"/>
      <c r="O6" s="132"/>
    </row>
    <row r="7" spans="1:15" ht="18" customHeight="1" x14ac:dyDescent="0.2">
      <c r="A7" s="191"/>
      <c r="B7" s="813" t="s">
        <v>178</v>
      </c>
      <c r="C7" s="813"/>
      <c r="D7" s="813"/>
      <c r="E7" s="813"/>
      <c r="F7" s="813"/>
      <c r="G7" s="813"/>
      <c r="H7" s="191"/>
      <c r="I7" s="191"/>
      <c r="J7" s="191"/>
      <c r="K7" s="191"/>
      <c r="L7" s="191"/>
      <c r="M7" s="191"/>
      <c r="N7" s="191"/>
      <c r="O7" s="191"/>
    </row>
    <row r="8" spans="1:15" ht="15" customHeight="1" x14ac:dyDescent="0.2">
      <c r="A8" s="19"/>
      <c r="B8" s="817" t="s">
        <v>38</v>
      </c>
      <c r="C8" s="817"/>
      <c r="D8" s="817"/>
      <c r="E8" s="817"/>
      <c r="F8" s="817"/>
      <c r="G8" s="817"/>
      <c r="H8" s="19"/>
      <c r="I8" s="19"/>
      <c r="J8" s="19"/>
      <c r="K8" s="19"/>
      <c r="L8" s="19"/>
      <c r="M8" s="19"/>
      <c r="N8" s="19"/>
      <c r="O8" s="19"/>
    </row>
    <row r="9" spans="1:15" ht="15" customHeight="1" x14ac:dyDescent="0.2">
      <c r="A9" s="19"/>
      <c r="B9" s="812" t="s">
        <v>41</v>
      </c>
      <c r="C9" s="812"/>
      <c r="D9" s="812"/>
      <c r="E9" s="812"/>
      <c r="F9" s="812"/>
      <c r="G9" s="812"/>
      <c r="H9" s="19"/>
      <c r="I9" s="19"/>
      <c r="J9" s="19"/>
      <c r="K9" s="19"/>
      <c r="L9" s="19"/>
      <c r="M9" s="19"/>
      <c r="N9" s="19"/>
      <c r="O9" s="19"/>
    </row>
    <row r="10" spans="1:15" ht="15" customHeight="1" x14ac:dyDescent="0.2">
      <c r="A10" s="19"/>
      <c r="B10" s="812" t="s">
        <v>127</v>
      </c>
      <c r="C10" s="812"/>
      <c r="D10" s="812"/>
      <c r="E10" s="812"/>
      <c r="F10" s="812"/>
      <c r="G10" s="812"/>
      <c r="H10" s="19"/>
      <c r="I10" s="19"/>
      <c r="J10" s="19"/>
      <c r="K10" s="19"/>
      <c r="L10" s="19"/>
      <c r="M10" s="19"/>
      <c r="N10" s="19"/>
      <c r="O10" s="19"/>
    </row>
    <row r="11" spans="1:15" ht="15" customHeight="1" x14ac:dyDescent="0.2">
      <c r="A11" s="19"/>
      <c r="B11" s="812" t="s">
        <v>40</v>
      </c>
      <c r="C11" s="812"/>
      <c r="D11" s="812"/>
      <c r="E11" s="812"/>
      <c r="F11" s="812"/>
      <c r="G11" s="812"/>
      <c r="H11" s="134"/>
      <c r="I11" s="19"/>
      <c r="J11" s="19"/>
      <c r="K11" s="19"/>
      <c r="L11" s="19"/>
      <c r="M11" s="19"/>
      <c r="N11" s="19"/>
      <c r="O11" s="19"/>
    </row>
    <row r="12" spans="1:15" ht="15" customHeight="1" x14ac:dyDescent="0.2">
      <c r="A12" s="19"/>
      <c r="B12" s="812" t="s">
        <v>364</v>
      </c>
      <c r="C12" s="812"/>
      <c r="D12" s="812"/>
      <c r="E12" s="812"/>
      <c r="F12" s="812"/>
      <c r="G12" s="812"/>
      <c r="H12" s="19"/>
      <c r="I12" s="19"/>
      <c r="J12" s="19"/>
      <c r="K12" s="19"/>
      <c r="L12" s="19"/>
      <c r="M12" s="19"/>
      <c r="N12" s="19"/>
      <c r="O12" s="19"/>
    </row>
    <row r="13" spans="1:15" ht="15" customHeight="1" x14ac:dyDescent="0.2">
      <c r="A13" s="19"/>
      <c r="B13" s="813" t="s">
        <v>462</v>
      </c>
      <c r="C13" s="813"/>
      <c r="D13" s="813"/>
      <c r="E13" s="813"/>
      <c r="F13" s="813"/>
      <c r="G13" s="813"/>
      <c r="H13" s="19"/>
      <c r="I13" s="19"/>
      <c r="J13" s="19"/>
      <c r="K13" s="19"/>
      <c r="L13" s="19"/>
      <c r="M13" s="19"/>
      <c r="N13" s="19"/>
      <c r="O13" s="19"/>
    </row>
    <row r="14" spans="1:15" ht="15" customHeight="1" x14ac:dyDescent="0.2">
      <c r="A14" s="19"/>
      <c r="B14" s="813" t="s">
        <v>125</v>
      </c>
      <c r="C14" s="813"/>
      <c r="D14" s="813"/>
      <c r="E14" s="813"/>
      <c r="F14" s="813"/>
      <c r="G14" s="813"/>
      <c r="H14" s="19"/>
      <c r="I14" s="19"/>
      <c r="J14" s="19"/>
      <c r="K14" s="19"/>
      <c r="L14" s="19"/>
      <c r="M14" s="19"/>
      <c r="N14" s="19"/>
      <c r="O14" s="19"/>
    </row>
    <row r="15" spans="1:15" ht="15" customHeight="1" x14ac:dyDescent="0.2">
      <c r="A15" s="19"/>
      <c r="B15" s="813" t="s">
        <v>29</v>
      </c>
      <c r="C15" s="813"/>
      <c r="D15" s="813"/>
      <c r="E15" s="813"/>
      <c r="F15" s="813"/>
      <c r="G15" s="813"/>
      <c r="H15" s="19"/>
      <c r="I15" s="19"/>
      <c r="J15" s="19"/>
      <c r="K15" s="19"/>
      <c r="L15" s="19"/>
      <c r="M15" s="19"/>
      <c r="N15" s="19"/>
      <c r="O15" s="19"/>
    </row>
    <row r="16" spans="1:15" ht="20.100000000000001" customHeight="1" x14ac:dyDescent="0.2">
      <c r="A16" s="19"/>
      <c r="B16" s="19"/>
      <c r="C16" s="19"/>
      <c r="D16" s="19"/>
      <c r="E16" s="19"/>
      <c r="F16" s="19"/>
      <c r="G16" s="19"/>
      <c r="H16" s="19"/>
      <c r="I16" s="19"/>
      <c r="J16" s="19"/>
      <c r="K16" s="19"/>
      <c r="L16" s="19"/>
      <c r="M16" s="19"/>
      <c r="N16" s="19"/>
      <c r="O16" s="19"/>
    </row>
    <row r="17" spans="1:15" ht="20.100000000000001" customHeight="1" thickBot="1" x14ac:dyDescent="0.3">
      <c r="A17" s="191"/>
      <c r="B17" s="824" t="s">
        <v>178</v>
      </c>
      <c r="C17" s="824"/>
      <c r="D17" s="824"/>
      <c r="E17" s="824"/>
      <c r="F17" s="824"/>
      <c r="G17" s="824"/>
      <c r="H17" s="824"/>
      <c r="I17" s="824"/>
      <c r="J17" s="824"/>
      <c r="K17" s="824"/>
      <c r="L17" s="824"/>
      <c r="M17" s="824"/>
      <c r="N17" s="824"/>
      <c r="O17" s="191"/>
    </row>
    <row r="18" spans="1:15" ht="9.9499999999999993" customHeight="1" x14ac:dyDescent="0.2">
      <c r="A18" s="191"/>
      <c r="B18" s="191"/>
      <c r="C18" s="191"/>
      <c r="D18" s="191"/>
      <c r="E18" s="191"/>
      <c r="F18" s="191"/>
      <c r="G18" s="191"/>
      <c r="H18" s="191"/>
      <c r="I18" s="191"/>
      <c r="J18" s="191"/>
      <c r="K18" s="191"/>
      <c r="L18" s="191"/>
      <c r="M18" s="191"/>
      <c r="N18" s="191"/>
      <c r="O18" s="191"/>
    </row>
    <row r="19" spans="1:15" ht="26.1" customHeight="1" x14ac:dyDescent="0.2">
      <c r="A19" s="191"/>
      <c r="B19" s="821" t="s">
        <v>347</v>
      </c>
      <c r="C19" s="821"/>
      <c r="D19" s="821"/>
      <c r="E19" s="821"/>
      <c r="F19" s="821"/>
      <c r="G19" s="136"/>
      <c r="H19" s="821" t="s">
        <v>348</v>
      </c>
      <c r="I19" s="821"/>
      <c r="J19" s="821"/>
      <c r="K19" s="821"/>
      <c r="L19" s="821"/>
      <c r="M19" s="821"/>
      <c r="N19" s="821"/>
      <c r="O19" s="191"/>
    </row>
    <row r="20" spans="1:15" ht="5.0999999999999996" customHeight="1" x14ac:dyDescent="0.2">
      <c r="A20" s="191"/>
      <c r="B20" s="27"/>
      <c r="C20" s="27"/>
      <c r="D20" s="27"/>
      <c r="E20" s="27"/>
      <c r="F20" s="27"/>
      <c r="G20" s="27"/>
      <c r="H20" s="27"/>
      <c r="I20" s="27"/>
      <c r="J20" s="27"/>
      <c r="K20" s="27"/>
      <c r="L20" s="27"/>
      <c r="M20" s="27"/>
      <c r="N20" s="27"/>
      <c r="O20" s="191"/>
    </row>
    <row r="21" spans="1:15" ht="20.100000000000001" customHeight="1" x14ac:dyDescent="0.2">
      <c r="A21" s="191"/>
      <c r="B21" s="210" t="s">
        <v>8</v>
      </c>
      <c r="C21" s="481" t="s">
        <v>20</v>
      </c>
      <c r="D21" s="205" t="s">
        <v>47</v>
      </c>
      <c r="E21" s="205" t="s">
        <v>129</v>
      </c>
      <c r="F21" s="205" t="s">
        <v>297</v>
      </c>
      <c r="G21" s="208"/>
      <c r="H21" s="828" t="s">
        <v>8</v>
      </c>
      <c r="I21" s="829"/>
      <c r="J21" s="830"/>
      <c r="K21" s="481" t="s">
        <v>20</v>
      </c>
      <c r="L21" s="205" t="s">
        <v>47</v>
      </c>
      <c r="M21" s="205" t="s">
        <v>129</v>
      </c>
      <c r="N21" s="205" t="s">
        <v>297</v>
      </c>
      <c r="O21" s="191"/>
    </row>
    <row r="22" spans="1:15" ht="15" customHeight="1" x14ac:dyDescent="0.2">
      <c r="A22" s="191"/>
      <c r="B22" s="96" t="s">
        <v>16</v>
      </c>
      <c r="C22" s="138">
        <f>AUX!C237</f>
        <v>6.3536333409161028</v>
      </c>
      <c r="D22" s="138">
        <f>AUX!F237</f>
        <v>7.1021596256387838</v>
      </c>
      <c r="E22" s="138">
        <f>AUX!I237</f>
        <v>8.9602006159018419</v>
      </c>
      <c r="F22" s="138">
        <f>AUX!L237</f>
        <v>7.6956871933806834</v>
      </c>
      <c r="G22" s="138"/>
      <c r="H22" s="809" t="s">
        <v>16</v>
      </c>
      <c r="I22" s="810"/>
      <c r="J22" s="811"/>
      <c r="K22" s="138">
        <f>AUX!G243</f>
        <v>7.3056344128911226</v>
      </c>
      <c r="L22" s="138">
        <f>AUX!J243</f>
        <v>7.5629319740766601</v>
      </c>
      <c r="M22" s="139">
        <f>AUX!M243</f>
        <v>7.9181966614537762</v>
      </c>
      <c r="N22" s="139">
        <f>AUX!P243</f>
        <v>8.4403602548143795</v>
      </c>
      <c r="O22" s="191"/>
    </row>
    <row r="23" spans="1:15" ht="15" customHeight="1" x14ac:dyDescent="0.2">
      <c r="A23" s="191"/>
      <c r="B23" s="117" t="str">
        <f>AUX!A2</f>
        <v>ARS Alentejo</v>
      </c>
      <c r="C23" s="140">
        <f>AUX!C238</f>
        <v>6.4366290643662909</v>
      </c>
      <c r="D23" s="140">
        <f>AUX!F238</f>
        <v>7.0723184442418718</v>
      </c>
      <c r="E23" s="140">
        <f>AUX!I238</f>
        <v>8.8016359918200404</v>
      </c>
      <c r="F23" s="140">
        <f>AUX!L238</f>
        <v>7.089460280949643</v>
      </c>
      <c r="G23" s="138"/>
      <c r="H23" s="818" t="str">
        <f>AUX!A2</f>
        <v>ARS Alentejo</v>
      </c>
      <c r="I23" s="819"/>
      <c r="J23" s="820"/>
      <c r="K23" s="140">
        <f>AUX!G244</f>
        <v>7.3582540735825406</v>
      </c>
      <c r="L23" s="140">
        <f>AUX!J244</f>
        <v>8.2117897295654814</v>
      </c>
      <c r="M23" s="141">
        <f>AUX!M244</f>
        <v>8.4335378323108383</v>
      </c>
      <c r="N23" s="141">
        <f>AUX!P244</f>
        <v>8.7077959418384943</v>
      </c>
      <c r="O23" s="191"/>
    </row>
    <row r="24" spans="1:15" ht="15" customHeight="1" x14ac:dyDescent="0.2">
      <c r="A24" s="191"/>
      <c r="B24" s="603" t="str">
        <f>AUX!A3</f>
        <v>ULS Norte Alentejano</v>
      </c>
      <c r="C24" s="119">
        <f>AUX!C239</f>
        <v>5.8994197292069632</v>
      </c>
      <c r="D24" s="119">
        <f>AUX!F239</f>
        <v>6.5394132202191591</v>
      </c>
      <c r="E24" s="119">
        <f>AUX!I239</f>
        <v>7.9937912301125333</v>
      </c>
      <c r="F24" s="119">
        <f>AUX!L239</f>
        <v>6.8529862174578859</v>
      </c>
      <c r="G24" s="138"/>
      <c r="H24" s="831" t="str">
        <f>AUX!A3</f>
        <v>ULS Norte Alentejano</v>
      </c>
      <c r="I24" s="832"/>
      <c r="J24" s="833"/>
      <c r="K24" s="119">
        <f>AUX!G245</f>
        <v>7.2211476466795617</v>
      </c>
      <c r="L24" s="119">
        <f>AUX!J245</f>
        <v>7.6352067868504774</v>
      </c>
      <c r="M24" s="211">
        <f>AUX!M245</f>
        <v>7.4893286767559175</v>
      </c>
      <c r="N24" s="211">
        <f>AUX!P245</f>
        <v>8.1163859111791741</v>
      </c>
      <c r="O24" s="191"/>
    </row>
    <row r="25" spans="1:15" ht="15" customHeight="1" x14ac:dyDescent="0.2">
      <c r="A25" s="191"/>
      <c r="B25" s="31"/>
      <c r="C25" s="692" t="s">
        <v>690</v>
      </c>
      <c r="D25" s="692"/>
      <c r="E25" s="692"/>
      <c r="F25" s="692"/>
      <c r="G25" s="28"/>
      <c r="H25" s="28"/>
      <c r="I25" s="28"/>
      <c r="J25" s="28"/>
      <c r="K25" s="692" t="s">
        <v>690</v>
      </c>
      <c r="L25" s="692"/>
      <c r="M25" s="692"/>
      <c r="N25" s="692"/>
      <c r="O25" s="191"/>
    </row>
    <row r="26" spans="1:15" ht="15" customHeight="1" x14ac:dyDescent="0.2">
      <c r="A26" s="191"/>
      <c r="B26" s="31"/>
      <c r="C26" s="27"/>
      <c r="D26" s="27"/>
      <c r="E26" s="27"/>
      <c r="F26" s="28"/>
      <c r="G26" s="28"/>
      <c r="H26" s="28"/>
      <c r="I26" s="28"/>
      <c r="J26" s="28"/>
      <c r="K26" s="28"/>
      <c r="L26" s="28"/>
      <c r="M26" s="28"/>
      <c r="N26" s="28"/>
      <c r="O26" s="191"/>
    </row>
    <row r="27" spans="1:15" ht="24" customHeight="1" x14ac:dyDescent="0.2">
      <c r="A27" s="191"/>
      <c r="B27" s="821" t="s">
        <v>349</v>
      </c>
      <c r="C27" s="821"/>
      <c r="D27" s="821"/>
      <c r="E27" s="821"/>
      <c r="F27" s="821"/>
      <c r="H27" s="821" t="s">
        <v>350</v>
      </c>
      <c r="I27" s="821"/>
      <c r="J27" s="821"/>
      <c r="K27" s="821"/>
      <c r="L27" s="821"/>
      <c r="M27" s="821"/>
      <c r="N27" s="821"/>
      <c r="O27" s="191"/>
    </row>
    <row r="28" spans="1:15" ht="5.0999999999999996" customHeight="1" x14ac:dyDescent="0.2">
      <c r="A28" s="191"/>
      <c r="B28" s="191"/>
      <c r="C28" s="191"/>
      <c r="D28" s="191"/>
      <c r="E28" s="191"/>
      <c r="F28" s="191"/>
      <c r="G28" s="191"/>
      <c r="H28" s="191"/>
      <c r="I28" s="191"/>
      <c r="J28" s="191"/>
      <c r="K28" s="191"/>
      <c r="L28" s="191"/>
      <c r="M28" s="191"/>
      <c r="N28" s="191"/>
      <c r="O28" s="191"/>
    </row>
    <row r="29" spans="1:15" ht="15" customHeight="1" x14ac:dyDescent="0.2">
      <c r="A29" s="191"/>
      <c r="B29" s="27"/>
      <c r="C29" s="27"/>
      <c r="D29" s="27"/>
      <c r="E29" s="27"/>
      <c r="F29" s="28"/>
      <c r="G29" s="28"/>
      <c r="H29" s="28"/>
      <c r="I29" s="28"/>
      <c r="J29" s="28"/>
      <c r="K29" s="28"/>
      <c r="L29" s="28"/>
      <c r="M29" s="28"/>
      <c r="N29" s="28"/>
      <c r="O29" s="191"/>
    </row>
    <row r="30" spans="1:15" ht="15" customHeight="1" x14ac:dyDescent="0.2">
      <c r="A30" s="191"/>
      <c r="B30" s="27"/>
      <c r="C30" s="27"/>
      <c r="D30" s="27"/>
      <c r="E30" s="27"/>
      <c r="F30" s="28"/>
      <c r="G30" s="28"/>
      <c r="H30" s="28"/>
      <c r="I30" s="28"/>
      <c r="J30" s="28"/>
      <c r="K30" s="28"/>
      <c r="L30" s="28"/>
      <c r="M30" s="28"/>
      <c r="N30" s="28"/>
      <c r="O30" s="191"/>
    </row>
    <row r="31" spans="1:15" ht="15" customHeight="1" x14ac:dyDescent="0.2">
      <c r="A31" s="191"/>
      <c r="B31" s="27"/>
      <c r="C31" s="27"/>
      <c r="D31" s="27"/>
      <c r="E31" s="27"/>
      <c r="F31" s="28"/>
      <c r="G31" s="28"/>
      <c r="H31" s="28"/>
      <c r="I31" s="28"/>
      <c r="J31" s="28"/>
      <c r="K31" s="28"/>
      <c r="L31" s="28"/>
      <c r="M31" s="28"/>
      <c r="N31" s="28"/>
      <c r="O31" s="191"/>
    </row>
    <row r="32" spans="1:15" ht="15" customHeight="1" x14ac:dyDescent="0.2">
      <c r="A32" s="191"/>
      <c r="B32" s="27"/>
      <c r="C32" s="27"/>
      <c r="D32" s="27"/>
      <c r="E32" s="27"/>
      <c r="F32" s="28"/>
      <c r="G32" s="28"/>
      <c r="H32" s="28"/>
      <c r="I32" s="28"/>
      <c r="J32" s="28"/>
      <c r="K32" s="28"/>
      <c r="L32" s="28"/>
      <c r="M32" s="28"/>
      <c r="N32" s="28"/>
      <c r="O32" s="191"/>
    </row>
    <row r="33" spans="1:15" ht="15" customHeight="1" x14ac:dyDescent="0.2">
      <c r="A33" s="191"/>
      <c r="B33" s="27"/>
      <c r="C33" s="27"/>
      <c r="D33" s="27"/>
      <c r="E33" s="27"/>
      <c r="F33" s="28"/>
      <c r="G33" s="28"/>
      <c r="H33" s="28"/>
      <c r="I33" s="28"/>
      <c r="J33" s="28"/>
      <c r="K33" s="28"/>
      <c r="L33" s="28"/>
      <c r="M33" s="28"/>
      <c r="N33" s="28"/>
      <c r="O33" s="191"/>
    </row>
    <row r="34" spans="1:15" ht="15" customHeight="1" x14ac:dyDescent="0.2">
      <c r="A34" s="191"/>
      <c r="B34" s="191"/>
      <c r="C34" s="191"/>
      <c r="D34" s="191"/>
      <c r="E34" s="191"/>
      <c r="F34" s="191"/>
      <c r="G34" s="191"/>
      <c r="H34" s="191"/>
      <c r="I34" s="191"/>
      <c r="J34" s="191"/>
      <c r="K34" s="191"/>
      <c r="L34" s="191"/>
      <c r="M34" s="191"/>
      <c r="N34" s="191"/>
      <c r="O34" s="191"/>
    </row>
    <row r="35" spans="1:15" ht="15" customHeight="1" x14ac:dyDescent="0.2">
      <c r="A35" s="191"/>
      <c r="B35" s="191"/>
      <c r="C35" s="191"/>
      <c r="D35" s="191"/>
      <c r="E35" s="191"/>
      <c r="F35" s="191"/>
      <c r="G35" s="191"/>
      <c r="H35" s="191"/>
      <c r="I35" s="191"/>
      <c r="J35" s="191"/>
      <c r="K35" s="191"/>
      <c r="L35" s="191"/>
      <c r="M35" s="191"/>
      <c r="N35" s="191"/>
      <c r="O35" s="191"/>
    </row>
    <row r="36" spans="1:15" ht="15" customHeight="1" x14ac:dyDescent="0.2">
      <c r="A36" s="191"/>
      <c r="B36" s="31"/>
      <c r="C36" s="27"/>
      <c r="D36" s="27"/>
      <c r="E36" s="27"/>
      <c r="F36" s="28"/>
      <c r="G36" s="28"/>
      <c r="H36" s="28"/>
      <c r="I36" s="28"/>
      <c r="J36" s="28"/>
      <c r="K36" s="28"/>
      <c r="L36" s="28"/>
      <c r="M36" s="28"/>
      <c r="N36" s="28"/>
      <c r="O36" s="191"/>
    </row>
    <row r="37" spans="1:15" ht="15" customHeight="1" x14ac:dyDescent="0.2">
      <c r="A37" s="191"/>
      <c r="B37" s="27"/>
      <c r="C37" s="27"/>
      <c r="D37" s="27"/>
      <c r="E37" s="27"/>
      <c r="F37" s="28"/>
      <c r="G37" s="28"/>
      <c r="H37" s="28"/>
      <c r="I37" s="28"/>
      <c r="J37" s="28"/>
      <c r="K37" s="28"/>
      <c r="L37" s="28"/>
      <c r="M37" s="28"/>
      <c r="N37" s="28"/>
      <c r="O37" s="191"/>
    </row>
    <row r="38" spans="1:15" ht="15" customHeight="1" x14ac:dyDescent="0.2">
      <c r="A38" s="191"/>
      <c r="B38" s="27"/>
      <c r="C38" s="27"/>
      <c r="D38" s="27"/>
      <c r="E38" s="27"/>
      <c r="F38" s="28"/>
      <c r="G38" s="28"/>
      <c r="H38" s="28"/>
      <c r="I38" s="28"/>
      <c r="J38" s="28"/>
      <c r="K38" s="28"/>
      <c r="L38" s="28"/>
      <c r="M38" s="28"/>
      <c r="N38" s="28"/>
      <c r="O38" s="191"/>
    </row>
    <row r="39" spans="1:15" ht="15" customHeight="1" x14ac:dyDescent="0.2">
      <c r="A39" s="191"/>
      <c r="B39" s="191"/>
      <c r="C39" s="191"/>
      <c r="D39" s="191"/>
      <c r="E39" s="191"/>
      <c r="F39" s="191"/>
      <c r="G39" s="191"/>
      <c r="H39" s="191"/>
      <c r="I39" s="191"/>
      <c r="J39" s="191"/>
      <c r="K39" s="191"/>
      <c r="L39" s="191"/>
      <c r="M39" s="191"/>
      <c r="N39" s="191"/>
      <c r="O39" s="191"/>
    </row>
    <row r="40" spans="1:15" ht="15" customHeight="1" x14ac:dyDescent="0.2">
      <c r="A40" s="191"/>
      <c r="B40" s="191"/>
      <c r="C40" s="191"/>
      <c r="D40" s="191"/>
      <c r="E40" s="191"/>
      <c r="F40" s="191"/>
      <c r="G40" s="191"/>
      <c r="H40" s="191"/>
      <c r="I40" s="191"/>
      <c r="J40" s="191"/>
      <c r="K40" s="191"/>
      <c r="L40" s="191"/>
      <c r="M40" s="191"/>
      <c r="N40" s="191"/>
      <c r="O40" s="191"/>
    </row>
    <row r="41" spans="1:15" ht="15" customHeight="1" x14ac:dyDescent="0.2">
      <c r="A41" s="191"/>
      <c r="B41" s="31"/>
      <c r="C41" s="27"/>
      <c r="D41" s="27"/>
      <c r="E41" s="27"/>
      <c r="F41" s="28"/>
      <c r="G41" s="28"/>
      <c r="H41" s="28"/>
      <c r="I41" s="28"/>
      <c r="J41" s="28"/>
      <c r="K41" s="28"/>
      <c r="L41" s="28"/>
      <c r="M41" s="28"/>
      <c r="N41" s="28"/>
      <c r="O41" s="191"/>
    </row>
    <row r="42" spans="1:15" ht="15" customHeight="1" x14ac:dyDescent="0.2">
      <c r="A42" s="191"/>
      <c r="B42" s="27"/>
      <c r="C42" s="27"/>
      <c r="D42" s="27"/>
      <c r="E42" s="27"/>
      <c r="F42" s="28"/>
      <c r="G42" s="28"/>
      <c r="H42" s="28"/>
      <c r="I42" s="28"/>
      <c r="J42" s="28"/>
      <c r="K42" s="28"/>
      <c r="L42" s="28"/>
      <c r="M42" s="28"/>
      <c r="N42" s="28"/>
      <c r="O42" s="191"/>
    </row>
    <row r="43" spans="1:15" ht="15" customHeight="1" x14ac:dyDescent="0.2">
      <c r="A43" s="191"/>
      <c r="B43" s="114" t="s">
        <v>28</v>
      </c>
      <c r="C43" s="692" t="s">
        <v>690</v>
      </c>
      <c r="D43" s="692"/>
      <c r="E43" s="692"/>
      <c r="F43" s="692"/>
      <c r="G43" s="28"/>
      <c r="H43" s="28"/>
      <c r="I43" s="28"/>
      <c r="J43" s="28"/>
      <c r="K43" s="692" t="s">
        <v>690</v>
      </c>
      <c r="L43" s="692"/>
      <c r="M43" s="692"/>
      <c r="N43" s="692"/>
      <c r="O43" s="191"/>
    </row>
    <row r="44" spans="1:15" ht="20.100000000000001" customHeight="1" x14ac:dyDescent="0.2">
      <c r="A44" s="191"/>
      <c r="B44" s="191"/>
      <c r="C44" s="191"/>
      <c r="D44" s="191"/>
      <c r="E44" s="191"/>
      <c r="F44" s="191"/>
      <c r="G44" s="191"/>
      <c r="H44" s="191"/>
      <c r="I44" s="191"/>
      <c r="J44" s="191"/>
      <c r="K44" s="191"/>
      <c r="L44" s="191"/>
      <c r="M44" s="191"/>
      <c r="N44" s="191"/>
      <c r="O44" s="191"/>
    </row>
    <row r="45" spans="1:15" ht="20.100000000000001" customHeight="1" thickBot="1" x14ac:dyDescent="0.3">
      <c r="A45" s="19"/>
      <c r="B45" s="824" t="s">
        <v>41</v>
      </c>
      <c r="C45" s="824"/>
      <c r="D45" s="824"/>
      <c r="E45" s="824"/>
      <c r="F45" s="824"/>
      <c r="G45" s="824"/>
      <c r="H45" s="824"/>
      <c r="I45" s="824"/>
      <c r="J45" s="824"/>
      <c r="K45" s="824"/>
      <c r="L45" s="824"/>
      <c r="M45" s="824"/>
      <c r="N45" s="824"/>
      <c r="O45" s="19"/>
    </row>
    <row r="46" spans="1:15" ht="9.9499999999999993" customHeight="1" x14ac:dyDescent="0.2">
      <c r="A46" s="19"/>
      <c r="B46" s="19"/>
      <c r="C46" s="19"/>
      <c r="D46" s="19"/>
      <c r="E46" s="19"/>
      <c r="F46" s="19"/>
      <c r="G46" s="19"/>
      <c r="H46" s="19"/>
      <c r="I46" s="19"/>
      <c r="J46" s="19"/>
      <c r="K46" s="19"/>
      <c r="L46" s="19"/>
      <c r="M46" s="19"/>
      <c r="N46" s="19"/>
      <c r="O46" s="19"/>
    </row>
    <row r="47" spans="1:15" ht="15.95" customHeight="1" x14ac:dyDescent="0.2">
      <c r="A47" s="19"/>
      <c r="B47" s="823" t="s">
        <v>352</v>
      </c>
      <c r="C47" s="823"/>
      <c r="D47" s="823"/>
      <c r="E47" s="823"/>
      <c r="F47" s="823"/>
      <c r="G47" s="63"/>
      <c r="H47" s="823" t="s">
        <v>353</v>
      </c>
      <c r="I47" s="823"/>
      <c r="J47" s="823"/>
      <c r="K47" s="823"/>
      <c r="L47" s="823"/>
      <c r="M47" s="823"/>
      <c r="N47" s="823"/>
      <c r="O47" s="19"/>
    </row>
    <row r="48" spans="1:15" ht="5.0999999999999996" customHeight="1" x14ac:dyDescent="0.2">
      <c r="A48" s="19"/>
      <c r="B48" s="27"/>
      <c r="C48" s="27"/>
      <c r="D48" s="27"/>
      <c r="E48" s="27"/>
      <c r="F48" s="27"/>
      <c r="G48" s="27"/>
      <c r="H48" s="27"/>
      <c r="I48" s="27"/>
      <c r="J48" s="27"/>
      <c r="K48" s="27"/>
      <c r="L48" s="27"/>
      <c r="M48" s="27"/>
      <c r="N48" s="27"/>
      <c r="O48" s="19"/>
    </row>
    <row r="49" spans="1:15" ht="21.95" customHeight="1" x14ac:dyDescent="0.2">
      <c r="A49" s="19"/>
      <c r="B49" s="115" t="s">
        <v>8</v>
      </c>
      <c r="C49" s="116">
        <v>1997</v>
      </c>
      <c r="D49" s="116">
        <v>2002</v>
      </c>
      <c r="E49" s="116">
        <v>2007</v>
      </c>
      <c r="F49" s="116">
        <v>2012</v>
      </c>
      <c r="G49" s="91"/>
      <c r="H49" s="91"/>
      <c r="I49" s="91"/>
      <c r="J49" s="91"/>
      <c r="K49" s="91"/>
      <c r="L49" s="91"/>
      <c r="M49" s="91"/>
      <c r="N49" s="91"/>
      <c r="O49" s="19"/>
    </row>
    <row r="50" spans="1:15" ht="18" customHeight="1" x14ac:dyDescent="0.2">
      <c r="A50" s="19"/>
      <c r="B50" s="96" t="s">
        <v>16</v>
      </c>
      <c r="C50" s="589">
        <f>AUX!C249</f>
        <v>99355</v>
      </c>
      <c r="D50" s="589">
        <f>AUX!H249</f>
        <v>100880</v>
      </c>
      <c r="E50" s="589">
        <f>AUX!M249</f>
        <v>98668</v>
      </c>
      <c r="F50" s="589">
        <f>AUX!R249</f>
        <v>102808</v>
      </c>
      <c r="G50" s="92"/>
      <c r="H50" s="92"/>
      <c r="I50" s="92"/>
      <c r="J50" s="92"/>
      <c r="K50" s="92"/>
      <c r="L50" s="92"/>
      <c r="M50" s="92"/>
      <c r="N50" s="92"/>
      <c r="O50" s="19"/>
    </row>
    <row r="51" spans="1:15" ht="18" customHeight="1" x14ac:dyDescent="0.2">
      <c r="A51" s="19"/>
      <c r="B51" s="117" t="str">
        <f>AUX!A2</f>
        <v>ARS Alentejo</v>
      </c>
      <c r="C51" s="590">
        <f>AUX!C250</f>
        <v>7649</v>
      </c>
      <c r="D51" s="590">
        <f>AUX!H250</f>
        <v>7572</v>
      </c>
      <c r="E51" s="590">
        <f>AUX!M250</f>
        <v>7271</v>
      </c>
      <c r="F51" s="590">
        <f>AUX!R250</f>
        <v>7492</v>
      </c>
      <c r="G51" s="92"/>
      <c r="H51" s="92"/>
      <c r="I51" s="92"/>
      <c r="J51" s="92"/>
      <c r="K51" s="92"/>
      <c r="L51" s="92"/>
      <c r="M51" s="92"/>
      <c r="N51" s="92"/>
      <c r="O51" s="19"/>
    </row>
    <row r="52" spans="1:15" ht="18" customHeight="1" x14ac:dyDescent="0.2">
      <c r="A52" s="19"/>
      <c r="B52" s="603" t="str">
        <f>AUX!A3</f>
        <v>ULS Norte Alentejano</v>
      </c>
      <c r="C52" s="591">
        <f>AUX!C251</f>
        <v>1994</v>
      </c>
      <c r="D52" s="591">
        <f>AUX!H251</f>
        <v>1927</v>
      </c>
      <c r="E52" s="591">
        <f>AUX!M251</f>
        <v>1864</v>
      </c>
      <c r="F52" s="591">
        <f>AUX!R251</f>
        <v>1936</v>
      </c>
      <c r="G52" s="93"/>
      <c r="H52" s="93"/>
      <c r="I52" s="93"/>
      <c r="J52" s="93"/>
      <c r="K52" s="93"/>
      <c r="L52" s="93"/>
      <c r="M52" s="93"/>
      <c r="N52" s="93"/>
      <c r="O52" s="19"/>
    </row>
    <row r="53" spans="1:15" ht="20.100000000000001" customHeight="1" x14ac:dyDescent="0.2">
      <c r="A53" s="19"/>
      <c r="B53" s="31"/>
      <c r="C53" s="27"/>
      <c r="D53" s="27"/>
      <c r="E53" s="27"/>
      <c r="F53" s="28"/>
      <c r="G53" s="28"/>
      <c r="H53" s="28"/>
      <c r="I53" s="28"/>
      <c r="J53" s="28"/>
      <c r="K53" s="28"/>
      <c r="L53" s="28"/>
      <c r="M53" s="28"/>
      <c r="N53" s="28"/>
      <c r="O53" s="19"/>
    </row>
    <row r="54" spans="1:15" ht="15.95" customHeight="1" x14ac:dyDescent="0.2">
      <c r="A54" s="19"/>
      <c r="B54" s="823" t="s">
        <v>351</v>
      </c>
      <c r="C54" s="823"/>
      <c r="D54" s="823"/>
      <c r="E54" s="823"/>
      <c r="F54" s="823"/>
      <c r="G54" s="823"/>
      <c r="H54" s="136"/>
      <c r="I54" s="136"/>
      <c r="J54" s="136"/>
      <c r="K54" s="136"/>
      <c r="L54" s="136"/>
      <c r="M54" s="136"/>
      <c r="N54" s="136"/>
      <c r="O54" s="19"/>
    </row>
    <row r="55" spans="1:15" ht="5.0999999999999996" customHeight="1" x14ac:dyDescent="0.2">
      <c r="A55" s="19"/>
      <c r="B55" s="27"/>
      <c r="C55" s="27"/>
      <c r="D55" s="27"/>
      <c r="E55" s="27"/>
      <c r="F55" s="27"/>
      <c r="G55" s="27"/>
      <c r="H55" s="27"/>
      <c r="I55" s="27"/>
      <c r="J55" s="27"/>
      <c r="K55" s="27"/>
      <c r="L55" s="27"/>
      <c r="M55" s="27"/>
      <c r="N55" s="27"/>
      <c r="O55" s="19"/>
    </row>
    <row r="56" spans="1:15" ht="21.95" customHeight="1" x14ac:dyDescent="0.2">
      <c r="A56" s="19"/>
      <c r="B56" s="115" t="s">
        <v>8</v>
      </c>
      <c r="C56" s="116">
        <v>1997</v>
      </c>
      <c r="D56" s="116">
        <v>2002</v>
      </c>
      <c r="E56" s="116">
        <v>2007</v>
      </c>
      <c r="F56" s="116">
        <v>2012</v>
      </c>
      <c r="G56" s="91"/>
      <c r="H56" s="91"/>
      <c r="I56" s="91"/>
      <c r="J56" s="91"/>
      <c r="K56" s="91"/>
      <c r="L56" s="91"/>
      <c r="M56" s="91"/>
      <c r="N56" s="91"/>
      <c r="O56" s="19"/>
    </row>
    <row r="57" spans="1:15" ht="18" customHeight="1" x14ac:dyDescent="0.2">
      <c r="A57" s="19"/>
      <c r="B57" s="96" t="s">
        <v>16</v>
      </c>
      <c r="C57" s="51">
        <f>AUX!C255</f>
        <v>10.321375458978128</v>
      </c>
      <c r="D57" s="51">
        <f>AUX!H255</f>
        <v>10.162100000785729</v>
      </c>
      <c r="E57" s="51">
        <f>AUX!M255</f>
        <v>9.8327011755931615</v>
      </c>
      <c r="F57" s="51">
        <f>AUX!R255</f>
        <v>10.276886047948638</v>
      </c>
      <c r="G57" s="94"/>
      <c r="H57" s="94"/>
      <c r="I57" s="94"/>
      <c r="J57" s="94"/>
      <c r="K57" s="94"/>
      <c r="L57" s="94"/>
      <c r="M57" s="94"/>
      <c r="N57" s="94"/>
      <c r="O57" s="19"/>
    </row>
    <row r="58" spans="1:15" ht="18" customHeight="1" x14ac:dyDescent="0.2">
      <c r="A58" s="19"/>
      <c r="B58" s="117" t="str">
        <f>AUX!A2</f>
        <v>ARS Alentejo</v>
      </c>
      <c r="C58" s="118">
        <f>AUX!C256</f>
        <v>14.183358242442898</v>
      </c>
      <c r="D58" s="118">
        <f>AUX!H256</f>
        <v>14.186549756906388</v>
      </c>
      <c r="E58" s="118">
        <f>AUX!M256</f>
        <v>13.929705849671825</v>
      </c>
      <c r="F58" s="118">
        <f>AUX!R256</f>
        <v>14.857046537338443</v>
      </c>
      <c r="G58" s="94"/>
      <c r="H58" s="94"/>
      <c r="I58" s="94"/>
      <c r="J58" s="94"/>
      <c r="K58" s="94"/>
      <c r="L58" s="94"/>
      <c r="M58" s="94"/>
      <c r="N58" s="94"/>
      <c r="O58" s="19"/>
    </row>
    <row r="59" spans="1:15" ht="18" customHeight="1" x14ac:dyDescent="0.2">
      <c r="A59" s="19"/>
      <c r="B59" s="603" t="str">
        <f>AUX!A3</f>
        <v>ULS Norte Alentejano</v>
      </c>
      <c r="C59" s="119">
        <f>AUX!C257</f>
        <v>15.41631392377661</v>
      </c>
      <c r="D59" s="119">
        <f>AUX!H257</f>
        <v>15.262882760150173</v>
      </c>
      <c r="E59" s="119">
        <f>AUX!M257</f>
        <v>15.250812040287016</v>
      </c>
      <c r="F59" s="119">
        <f>AUX!R257</f>
        <v>16.616599433525021</v>
      </c>
      <c r="G59" s="95"/>
      <c r="H59" s="95"/>
      <c r="I59" s="95"/>
      <c r="J59" s="95"/>
      <c r="K59" s="95"/>
      <c r="L59" s="95"/>
      <c r="M59" s="95"/>
      <c r="N59" s="95"/>
      <c r="O59" s="19"/>
    </row>
    <row r="60" spans="1:15" ht="15" customHeight="1" x14ac:dyDescent="0.2">
      <c r="A60" s="19"/>
      <c r="B60" s="31"/>
      <c r="C60" s="692" t="s">
        <v>690</v>
      </c>
      <c r="D60" s="692"/>
      <c r="E60" s="692"/>
      <c r="F60" s="692"/>
      <c r="G60" s="28"/>
      <c r="H60" s="28"/>
      <c r="I60" s="28"/>
      <c r="J60" s="28"/>
      <c r="K60" s="28"/>
      <c r="L60" s="28"/>
      <c r="M60" s="28"/>
      <c r="N60" s="28"/>
      <c r="O60" s="19"/>
    </row>
    <row r="61" spans="1:15" ht="15" customHeight="1" x14ac:dyDescent="0.2">
      <c r="A61" s="19"/>
      <c r="B61" s="114" t="s">
        <v>28</v>
      </c>
      <c r="C61" s="27"/>
      <c r="D61" s="27"/>
      <c r="E61" s="27"/>
      <c r="F61" s="28"/>
      <c r="G61" s="28"/>
      <c r="H61" s="28"/>
      <c r="I61" s="28"/>
      <c r="J61" s="28"/>
      <c r="K61" s="692" t="s">
        <v>690</v>
      </c>
      <c r="L61" s="692"/>
      <c r="M61" s="692"/>
      <c r="N61" s="692"/>
      <c r="O61" s="19"/>
    </row>
    <row r="62" spans="1:15" ht="20.100000000000001" customHeight="1" x14ac:dyDescent="0.2">
      <c r="A62" s="19"/>
      <c r="B62" s="19"/>
      <c r="C62" s="19"/>
      <c r="D62" s="19"/>
      <c r="E62" s="19"/>
      <c r="F62" s="19"/>
      <c r="G62" s="19"/>
      <c r="H62" s="19"/>
      <c r="I62" s="19"/>
      <c r="J62" s="19"/>
      <c r="K62" s="19"/>
      <c r="L62" s="19"/>
      <c r="M62" s="19"/>
      <c r="N62" s="19"/>
      <c r="O62" s="19"/>
    </row>
    <row r="63" spans="1:15" ht="20.100000000000001" customHeight="1" thickBot="1" x14ac:dyDescent="0.3">
      <c r="A63" s="19"/>
      <c r="B63" s="824" t="s">
        <v>127</v>
      </c>
      <c r="C63" s="824"/>
      <c r="D63" s="824"/>
      <c r="E63" s="824"/>
      <c r="F63" s="824"/>
      <c r="G63" s="824"/>
      <c r="H63" s="824"/>
      <c r="I63" s="824"/>
      <c r="J63" s="824"/>
      <c r="K63" s="824"/>
      <c r="L63" s="824"/>
      <c r="M63" s="824"/>
      <c r="N63" s="824"/>
      <c r="O63" s="19"/>
    </row>
    <row r="64" spans="1:15" ht="9.9499999999999993" customHeight="1" x14ac:dyDescent="0.2">
      <c r="A64" s="19"/>
      <c r="B64" s="19"/>
      <c r="C64" s="19"/>
      <c r="D64" s="19"/>
      <c r="E64" s="19"/>
      <c r="F64" s="19"/>
      <c r="G64" s="19"/>
      <c r="H64" s="19"/>
      <c r="I64" s="19"/>
      <c r="J64" s="19"/>
      <c r="K64" s="19"/>
      <c r="L64" s="19"/>
      <c r="M64" s="19"/>
      <c r="N64" s="19"/>
      <c r="O64" s="19"/>
    </row>
    <row r="65" spans="1:15" ht="15.95" customHeight="1" x14ac:dyDescent="0.2">
      <c r="A65" s="19"/>
      <c r="B65" s="823" t="str">
        <f>"EVOLUÇÃO DE INDICADORES DE MORTALIDADE INFANTIL E COMPONENTES " &amp; AUX!E3 &amp; " (2001-2003 A 2010-2012)"</f>
        <v>EVOLUÇÃO DE INDICADORES DE MORTALIDADE INFANTIL E COMPONENTES NA ULS NORTE ALENTEJANO (2001-2003 A 2010-2012)</v>
      </c>
      <c r="C65" s="823"/>
      <c r="D65" s="823"/>
      <c r="E65" s="823"/>
      <c r="F65" s="823"/>
      <c r="G65" s="823"/>
      <c r="H65" s="823"/>
      <c r="I65" s="823"/>
      <c r="J65" s="823"/>
      <c r="K65" s="823"/>
      <c r="L65" s="823"/>
      <c r="M65" s="823"/>
      <c r="N65" s="823"/>
      <c r="O65" s="19"/>
    </row>
    <row r="66" spans="1:15" ht="5.0999999999999996" customHeight="1" x14ac:dyDescent="0.2">
      <c r="A66" s="19"/>
      <c r="B66" s="27"/>
      <c r="C66" s="27"/>
      <c r="D66" s="27"/>
      <c r="E66" s="27"/>
      <c r="F66" s="27"/>
      <c r="G66" s="27"/>
      <c r="H66" s="27"/>
      <c r="I66" s="27"/>
      <c r="J66" s="27"/>
      <c r="K66" s="27"/>
      <c r="L66" s="27"/>
      <c r="M66" s="27"/>
      <c r="N66" s="27"/>
      <c r="O66" s="19"/>
    </row>
    <row r="67" spans="1:15" ht="20.100000000000001" customHeight="1" x14ac:dyDescent="0.2">
      <c r="A67" s="19"/>
      <c r="B67" s="201" t="s">
        <v>72</v>
      </c>
      <c r="C67" s="202"/>
      <c r="D67" s="203"/>
      <c r="E67" s="204" t="s">
        <v>20</v>
      </c>
      <c r="F67" s="204" t="s">
        <v>21</v>
      </c>
      <c r="G67" s="205" t="s">
        <v>22</v>
      </c>
      <c r="H67" s="205" t="s">
        <v>47</v>
      </c>
      <c r="I67" s="206" t="s">
        <v>48</v>
      </c>
      <c r="J67" s="205" t="s">
        <v>172</v>
      </c>
      <c r="K67" s="205" t="s">
        <v>129</v>
      </c>
      <c r="L67" s="205" t="s">
        <v>173</v>
      </c>
      <c r="M67" s="205" t="s">
        <v>212</v>
      </c>
      <c r="N67" s="481" t="s">
        <v>297</v>
      </c>
      <c r="O67" s="19"/>
    </row>
    <row r="68" spans="1:15" ht="15" customHeight="1" x14ac:dyDescent="0.2">
      <c r="A68" s="19"/>
      <c r="B68" s="809" t="s">
        <v>515</v>
      </c>
      <c r="C68" s="810"/>
      <c r="D68" s="811"/>
      <c r="E68" s="138">
        <f>AUX!G263</f>
        <v>2.9013539651837523</v>
      </c>
      <c r="F68" s="138">
        <f>AUX!H263</f>
        <v>3.6112934996717003</v>
      </c>
      <c r="G68" s="138">
        <f>AUX!I263</f>
        <v>4.0093551620447707</v>
      </c>
      <c r="H68" s="138">
        <f>AUX!J263</f>
        <v>4.9487451396253093</v>
      </c>
      <c r="I68" s="138">
        <f>AUX!K263</f>
        <v>5.6561085972850673</v>
      </c>
      <c r="J68" s="139">
        <f>AUX!L263</f>
        <v>5.8846606512357784</v>
      </c>
      <c r="K68" s="138">
        <f>AUX!M263</f>
        <v>5.4326736515327898</v>
      </c>
      <c r="L68" s="138">
        <f>AUX!N263</f>
        <v>3.3469691335068799</v>
      </c>
      <c r="M68" s="139">
        <f>AUX!O263</f>
        <v>2.2463496817671285</v>
      </c>
      <c r="N68" s="139">
        <f>AUX!P263</f>
        <v>1.9149751053236308</v>
      </c>
      <c r="O68" s="19"/>
    </row>
    <row r="69" spans="1:15" ht="15" customHeight="1" x14ac:dyDescent="0.2">
      <c r="A69" s="19"/>
      <c r="B69" s="818" t="s">
        <v>516</v>
      </c>
      <c r="C69" s="819"/>
      <c r="D69" s="820"/>
      <c r="E69" s="140">
        <f>AUX!G269</f>
        <v>2.256608639587363</v>
      </c>
      <c r="F69" s="140">
        <f>AUX!H269</f>
        <v>2.9546946815495732</v>
      </c>
      <c r="G69" s="140">
        <f>AUX!I269</f>
        <v>3.0070163715335783</v>
      </c>
      <c r="H69" s="140">
        <f>AUX!J269</f>
        <v>3.8882997525627432</v>
      </c>
      <c r="I69" s="140">
        <f>AUX!K269</f>
        <v>3.7707390648567118</v>
      </c>
      <c r="J69" s="141">
        <f>AUX!L269</f>
        <v>3.9231071008238523</v>
      </c>
      <c r="K69" s="140">
        <f>AUX!M269</f>
        <v>3.4924330616996508</v>
      </c>
      <c r="L69" s="140">
        <f>AUX!N269</f>
        <v>2.2313127556712531</v>
      </c>
      <c r="M69" s="141">
        <f>AUX!O269</f>
        <v>1.4975664545114191</v>
      </c>
      <c r="N69" s="141">
        <f>AUX!P269</f>
        <v>1.1489850631941785</v>
      </c>
      <c r="O69" s="19"/>
    </row>
    <row r="70" spans="1:15" ht="15" customHeight="1" x14ac:dyDescent="0.2">
      <c r="A70" s="19"/>
      <c r="B70" s="809" t="s">
        <v>517</v>
      </c>
      <c r="C70" s="810"/>
      <c r="D70" s="811"/>
      <c r="E70" s="138">
        <f>AUX!G275</f>
        <v>1.9342359767891684</v>
      </c>
      <c r="F70" s="138">
        <f>AUX!H275</f>
        <v>1.969796454366382</v>
      </c>
      <c r="G70" s="138">
        <f>AUX!I275</f>
        <v>2.3387905111927831</v>
      </c>
      <c r="H70" s="138">
        <f>AUX!J275</f>
        <v>2.4743725698126546</v>
      </c>
      <c r="I70" s="138">
        <f>AUX!K275</f>
        <v>3.0165912518853695</v>
      </c>
      <c r="J70" s="139">
        <f>AUX!L275</f>
        <v>3.1384856806590817</v>
      </c>
      <c r="K70" s="138">
        <f>AUX!M275</f>
        <v>3.1043849437330229</v>
      </c>
      <c r="L70" s="138">
        <f>AUX!N275</f>
        <v>1.859427296392711</v>
      </c>
      <c r="M70" s="139">
        <f>AUX!O275</f>
        <v>1.1231748408835642</v>
      </c>
      <c r="N70" s="139">
        <f>AUX!P275</f>
        <v>1.1489850631941785</v>
      </c>
      <c r="O70" s="19"/>
    </row>
    <row r="71" spans="1:15" ht="15" customHeight="1" x14ac:dyDescent="0.2">
      <c r="A71" s="19"/>
      <c r="B71" s="818" t="s">
        <v>518</v>
      </c>
      <c r="C71" s="819"/>
      <c r="D71" s="820"/>
      <c r="E71" s="140">
        <f>AUX!G281</f>
        <v>0.64474532559638942</v>
      </c>
      <c r="F71" s="140">
        <f>AUX!H281</f>
        <v>0.65659881812212728</v>
      </c>
      <c r="G71" s="140">
        <f>AUX!I281</f>
        <v>1.0023387905111927</v>
      </c>
      <c r="H71" s="140">
        <f>AUX!J281</f>
        <v>1.0604453870625663</v>
      </c>
      <c r="I71" s="140">
        <f>AUX!K281</f>
        <v>1.8853695324283559</v>
      </c>
      <c r="J71" s="141">
        <f>AUX!L281</f>
        <v>1.9615535504119261</v>
      </c>
      <c r="K71" s="140">
        <f>AUX!M281</f>
        <v>1.9402405898331394</v>
      </c>
      <c r="L71" s="140">
        <f>AUX!N281</f>
        <v>1.1156563778356265</v>
      </c>
      <c r="M71" s="141">
        <f>AUX!O281</f>
        <v>0.74878322725570956</v>
      </c>
      <c r="N71" s="141">
        <f>AUX!P281</f>
        <v>0.76599004212945232</v>
      </c>
      <c r="O71" s="19"/>
    </row>
    <row r="72" spans="1:15" ht="15" customHeight="1" x14ac:dyDescent="0.2">
      <c r="A72" s="19"/>
      <c r="B72" s="809" t="s">
        <v>519</v>
      </c>
      <c r="C72" s="810"/>
      <c r="D72" s="811"/>
      <c r="E72" s="138">
        <f>AUX!G287</f>
        <v>4.173354735152488</v>
      </c>
      <c r="F72" s="138">
        <f>AUX!H287</f>
        <v>3.2722513089005236</v>
      </c>
      <c r="G72" s="138">
        <f>AUX!I287</f>
        <v>2.3333333333333335</v>
      </c>
      <c r="H72" s="138">
        <f>AUX!J287</f>
        <v>1.4119308153900458</v>
      </c>
      <c r="I72" s="138">
        <f>AUX!K287</f>
        <v>3.0075187969924815</v>
      </c>
      <c r="J72" s="139">
        <f>AUX!L287</f>
        <v>4.6856696602889496</v>
      </c>
      <c r="K72" s="138">
        <f>AUX!M287</f>
        <v>5.7870370370370363</v>
      </c>
      <c r="L72" s="138">
        <f>AUX!N287</f>
        <v>5.1794302626711062</v>
      </c>
      <c r="M72" s="139">
        <f>AUX!O287</f>
        <v>2.9861888764464353</v>
      </c>
      <c r="N72" s="139">
        <f>AUX!P287</f>
        <v>3.8138825324180012</v>
      </c>
      <c r="O72" s="19"/>
    </row>
    <row r="73" spans="1:15" ht="15" customHeight="1" x14ac:dyDescent="0.2">
      <c r="A73" s="19"/>
      <c r="B73" s="825" t="s">
        <v>520</v>
      </c>
      <c r="C73" s="826"/>
      <c r="D73" s="827"/>
      <c r="E73" s="142">
        <f>AUX!G293</f>
        <v>6.0995184590690208</v>
      </c>
      <c r="F73" s="142">
        <f>AUX!H293</f>
        <v>5.2356020942408383</v>
      </c>
      <c r="G73" s="142">
        <f>AUX!I293</f>
        <v>4.666666666666667</v>
      </c>
      <c r="H73" s="142">
        <f>AUX!J293</f>
        <v>3.882809742322626</v>
      </c>
      <c r="I73" s="142">
        <f>AUX!K293</f>
        <v>6.015037593984963</v>
      </c>
      <c r="J73" s="143">
        <f>AUX!L293</f>
        <v>7.8094494338149154</v>
      </c>
      <c r="K73" s="142">
        <f>AUX!M293</f>
        <v>8.8734567901234556</v>
      </c>
      <c r="L73" s="142">
        <f>AUX!N293</f>
        <v>7.0292267850536438</v>
      </c>
      <c r="M73" s="143">
        <f>AUX!O293</f>
        <v>4.1060097051138484</v>
      </c>
      <c r="N73" s="143">
        <f>AUX!P293</f>
        <v>4.9599389545974812</v>
      </c>
      <c r="O73" s="19"/>
    </row>
    <row r="74" spans="1:15" ht="15" customHeight="1" x14ac:dyDescent="0.2">
      <c r="A74" s="19"/>
      <c r="B74" s="703" t="s">
        <v>514</v>
      </c>
      <c r="C74" s="703"/>
      <c r="D74" s="703"/>
      <c r="E74" s="703"/>
      <c r="F74" s="28"/>
      <c r="G74" s="28"/>
      <c r="H74" s="28"/>
      <c r="I74" s="28"/>
      <c r="J74" s="28"/>
      <c r="K74" s="692" t="s">
        <v>690</v>
      </c>
      <c r="L74" s="692"/>
      <c r="M74" s="692"/>
      <c r="N74" s="692"/>
      <c r="O74" s="19"/>
    </row>
    <row r="75" spans="1:15" ht="15" customHeight="1" x14ac:dyDescent="0.2">
      <c r="A75" s="19"/>
      <c r="B75" s="31"/>
      <c r="C75" s="27"/>
      <c r="D75" s="27"/>
      <c r="E75" s="27"/>
      <c r="F75" s="28"/>
      <c r="G75" s="28"/>
      <c r="H75" s="28"/>
      <c r="I75" s="28"/>
      <c r="J75" s="28"/>
      <c r="K75" s="28"/>
      <c r="L75" s="28"/>
      <c r="M75" s="28"/>
      <c r="N75" s="28"/>
      <c r="O75" s="19"/>
    </row>
    <row r="76" spans="1:15" ht="24" customHeight="1" x14ac:dyDescent="0.2">
      <c r="A76" s="19"/>
      <c r="B76" s="821" t="s">
        <v>354</v>
      </c>
      <c r="C76" s="821"/>
      <c r="D76" s="821"/>
      <c r="E76" s="821"/>
      <c r="F76" s="821"/>
      <c r="H76" s="821" t="s">
        <v>355</v>
      </c>
      <c r="I76" s="821"/>
      <c r="J76" s="821"/>
      <c r="K76" s="821"/>
      <c r="L76" s="821"/>
      <c r="M76" s="821"/>
      <c r="N76" s="821"/>
      <c r="O76" s="19"/>
    </row>
    <row r="77" spans="1:15" ht="5.0999999999999996" customHeight="1" x14ac:dyDescent="0.2">
      <c r="A77" s="19"/>
      <c r="B77" s="19"/>
      <c r="C77" s="19"/>
      <c r="D77" s="19"/>
      <c r="E77" s="19"/>
      <c r="F77" s="19"/>
      <c r="G77" s="19"/>
      <c r="H77" s="19"/>
      <c r="I77" s="19"/>
      <c r="J77" s="19"/>
      <c r="K77" s="19"/>
      <c r="L77" s="19"/>
      <c r="M77" s="19"/>
      <c r="N77" s="19"/>
      <c r="O77" s="19"/>
    </row>
    <row r="78" spans="1:15" ht="15" customHeight="1" x14ac:dyDescent="0.2">
      <c r="A78" s="19"/>
      <c r="B78" s="27"/>
      <c r="C78" s="27"/>
      <c r="D78" s="27"/>
      <c r="E78" s="27"/>
      <c r="F78" s="28"/>
      <c r="G78" s="28"/>
      <c r="H78" s="28"/>
      <c r="I78" s="28"/>
      <c r="J78" s="28"/>
      <c r="K78" s="28"/>
      <c r="L78" s="28"/>
      <c r="M78" s="28"/>
      <c r="N78" s="28"/>
      <c r="O78" s="19"/>
    </row>
    <row r="79" spans="1:15" ht="15" customHeight="1" x14ac:dyDescent="0.2">
      <c r="A79" s="19"/>
      <c r="B79" s="27"/>
      <c r="C79" s="27"/>
      <c r="D79" s="27"/>
      <c r="E79" s="27"/>
      <c r="F79" s="28"/>
      <c r="G79" s="28"/>
      <c r="H79" s="28"/>
      <c r="I79" s="28"/>
      <c r="J79" s="28"/>
      <c r="K79" s="28"/>
      <c r="L79" s="28"/>
      <c r="M79" s="28"/>
      <c r="N79" s="28"/>
      <c r="O79" s="19"/>
    </row>
    <row r="80" spans="1:15" ht="15" customHeight="1" x14ac:dyDescent="0.2">
      <c r="A80" s="19"/>
      <c r="B80" s="27"/>
      <c r="C80" s="27"/>
      <c r="D80" s="27"/>
      <c r="E80" s="27"/>
      <c r="F80" s="28"/>
      <c r="G80" s="28"/>
      <c r="H80" s="28"/>
      <c r="I80" s="28"/>
      <c r="J80" s="28"/>
      <c r="K80" s="28"/>
      <c r="L80" s="28"/>
      <c r="M80" s="28"/>
      <c r="N80" s="28"/>
      <c r="O80" s="19"/>
    </row>
    <row r="81" spans="1:15" ht="15" customHeight="1" x14ac:dyDescent="0.2">
      <c r="A81" s="19"/>
      <c r="B81" s="27"/>
      <c r="C81" s="27"/>
      <c r="D81" s="27"/>
      <c r="E81" s="27"/>
      <c r="F81" s="28"/>
      <c r="G81" s="28"/>
      <c r="H81" s="28"/>
      <c r="I81" s="28"/>
      <c r="J81" s="28"/>
      <c r="K81" s="28"/>
      <c r="L81" s="28"/>
      <c r="M81" s="28"/>
      <c r="N81" s="28"/>
      <c r="O81" s="19"/>
    </row>
    <row r="82" spans="1:15" ht="15" customHeight="1" x14ac:dyDescent="0.2">
      <c r="A82" s="19"/>
      <c r="B82" s="27"/>
      <c r="C82" s="27"/>
      <c r="D82" s="27"/>
      <c r="E82" s="27"/>
      <c r="F82" s="28"/>
      <c r="G82" s="28"/>
      <c r="H82" s="28"/>
      <c r="I82" s="28"/>
      <c r="J82" s="28"/>
      <c r="K82" s="28"/>
      <c r="L82" s="28"/>
      <c r="M82" s="28"/>
      <c r="N82" s="28"/>
      <c r="O82" s="19"/>
    </row>
    <row r="83" spans="1:15" ht="15" customHeight="1" x14ac:dyDescent="0.2">
      <c r="A83" s="19"/>
      <c r="B83" s="19"/>
      <c r="C83" s="19"/>
      <c r="D83" s="19"/>
      <c r="E83" s="19"/>
      <c r="F83" s="19"/>
      <c r="G83" s="19"/>
      <c r="H83" s="19"/>
      <c r="I83" s="19"/>
      <c r="J83" s="19"/>
      <c r="K83" s="19"/>
      <c r="L83" s="19"/>
      <c r="M83" s="19"/>
      <c r="N83" s="19"/>
      <c r="O83" s="19"/>
    </row>
    <row r="84" spans="1:15" ht="15" customHeight="1" x14ac:dyDescent="0.2">
      <c r="A84" s="19"/>
      <c r="B84" s="19"/>
      <c r="C84" s="19"/>
      <c r="D84" s="19"/>
      <c r="E84" s="19"/>
      <c r="F84" s="19"/>
      <c r="G84" s="19"/>
      <c r="H84" s="19"/>
      <c r="I84" s="19"/>
      <c r="J84" s="19"/>
      <c r="K84" s="19"/>
      <c r="L84" s="19"/>
      <c r="M84" s="19"/>
      <c r="N84" s="19"/>
      <c r="O84" s="19"/>
    </row>
    <row r="85" spans="1:15" ht="15" customHeight="1" x14ac:dyDescent="0.2">
      <c r="A85" s="19"/>
      <c r="B85" s="31"/>
      <c r="C85" s="27"/>
      <c r="D85" s="27"/>
      <c r="E85" s="27"/>
      <c r="F85" s="28"/>
      <c r="G85" s="28"/>
      <c r="H85" s="28"/>
      <c r="I85" s="28"/>
      <c r="J85" s="28"/>
      <c r="K85" s="28"/>
      <c r="L85" s="28"/>
      <c r="M85" s="28"/>
      <c r="N85" s="28"/>
      <c r="O85" s="19"/>
    </row>
    <row r="86" spans="1:15" ht="15" customHeight="1" x14ac:dyDescent="0.2">
      <c r="A86" s="19"/>
      <c r="B86" s="27"/>
      <c r="C86" s="27"/>
      <c r="D86" s="27"/>
      <c r="E86" s="27"/>
      <c r="F86" s="28"/>
      <c r="G86" s="28"/>
      <c r="H86" s="28"/>
      <c r="I86" s="28"/>
      <c r="J86" s="28"/>
      <c r="K86" s="28"/>
      <c r="L86" s="28"/>
      <c r="M86" s="28"/>
      <c r="N86" s="28"/>
      <c r="O86" s="19"/>
    </row>
    <row r="87" spans="1:15" ht="15" customHeight="1" x14ac:dyDescent="0.2">
      <c r="A87" s="19"/>
      <c r="B87" s="27"/>
      <c r="C87" s="27"/>
      <c r="D87" s="27"/>
      <c r="E87" s="27"/>
      <c r="F87" s="28"/>
      <c r="G87" s="28"/>
      <c r="H87" s="28"/>
      <c r="I87" s="28"/>
      <c r="J87" s="28"/>
      <c r="K87" s="28"/>
      <c r="L87" s="28"/>
      <c r="M87" s="28"/>
      <c r="N87" s="28"/>
      <c r="O87" s="19"/>
    </row>
    <row r="88" spans="1:15" ht="15" customHeight="1" x14ac:dyDescent="0.2">
      <c r="A88" s="19"/>
      <c r="B88" s="19"/>
      <c r="C88" s="19"/>
      <c r="D88" s="19"/>
      <c r="E88" s="19"/>
      <c r="F88" s="19"/>
      <c r="G88" s="19"/>
      <c r="H88" s="19"/>
      <c r="I88" s="19"/>
      <c r="J88" s="19"/>
      <c r="K88" s="19"/>
      <c r="L88" s="19"/>
      <c r="M88" s="19"/>
      <c r="N88" s="19"/>
      <c r="O88" s="19"/>
    </row>
    <row r="89" spans="1:15" ht="15" customHeight="1" x14ac:dyDescent="0.2">
      <c r="A89" s="19"/>
      <c r="B89" s="19"/>
      <c r="C89" s="19"/>
      <c r="D89" s="19"/>
      <c r="E89" s="19"/>
      <c r="F89" s="19"/>
      <c r="G89" s="19"/>
      <c r="H89" s="19"/>
      <c r="I89" s="19"/>
      <c r="J89" s="19"/>
      <c r="K89" s="19"/>
      <c r="L89" s="19"/>
      <c r="M89" s="19"/>
      <c r="N89" s="19"/>
      <c r="O89" s="19"/>
    </row>
    <row r="90" spans="1:15" ht="24.95" customHeight="1" x14ac:dyDescent="0.2">
      <c r="A90" s="19"/>
      <c r="B90" s="31"/>
      <c r="C90" s="27"/>
      <c r="D90" s="27"/>
      <c r="E90" s="27"/>
      <c r="F90" s="28"/>
      <c r="G90" s="28"/>
      <c r="H90" s="28"/>
      <c r="I90" s="28"/>
      <c r="J90" s="28"/>
      <c r="K90" s="28"/>
      <c r="L90" s="28"/>
      <c r="M90" s="28"/>
      <c r="N90" s="28"/>
      <c r="O90" s="19"/>
    </row>
    <row r="91" spans="1:15" ht="15" customHeight="1" x14ac:dyDescent="0.2">
      <c r="A91" s="19"/>
      <c r="B91" s="27"/>
      <c r="C91" s="692" t="s">
        <v>690</v>
      </c>
      <c r="D91" s="692"/>
      <c r="E91" s="692"/>
      <c r="F91" s="692"/>
      <c r="G91" s="28"/>
      <c r="H91" s="28"/>
      <c r="I91" s="28"/>
      <c r="J91" s="28"/>
      <c r="K91" s="692" t="s">
        <v>690</v>
      </c>
      <c r="L91" s="692"/>
      <c r="M91" s="692"/>
      <c r="N91" s="692"/>
      <c r="O91" s="19"/>
    </row>
    <row r="92" spans="1:15" ht="15" customHeight="1" x14ac:dyDescent="0.2">
      <c r="A92" s="19"/>
      <c r="B92" s="27"/>
      <c r="C92" s="27"/>
      <c r="D92" s="27"/>
      <c r="E92" s="27"/>
      <c r="F92" s="28"/>
      <c r="G92" s="28"/>
      <c r="H92" s="28"/>
      <c r="I92" s="28"/>
      <c r="J92" s="28"/>
      <c r="K92" s="28"/>
      <c r="L92" s="28"/>
      <c r="M92" s="28"/>
      <c r="N92" s="28"/>
      <c r="O92" s="19"/>
    </row>
    <row r="93" spans="1:15" ht="24" customHeight="1" x14ac:dyDescent="0.2">
      <c r="A93" s="122"/>
      <c r="B93" s="821" t="s">
        <v>356</v>
      </c>
      <c r="C93" s="821"/>
      <c r="D93" s="821"/>
      <c r="E93" s="821"/>
      <c r="F93" s="821"/>
      <c r="H93" s="821" t="s">
        <v>357</v>
      </c>
      <c r="I93" s="821"/>
      <c r="J93" s="821"/>
      <c r="K93" s="821"/>
      <c r="L93" s="821"/>
      <c r="M93" s="821"/>
      <c r="N93" s="821"/>
      <c r="O93" s="122"/>
    </row>
    <row r="94" spans="1:15" ht="5.0999999999999996" customHeight="1" x14ac:dyDescent="0.2">
      <c r="A94" s="122"/>
      <c r="B94" s="122"/>
      <c r="C94" s="122"/>
      <c r="D94" s="122"/>
      <c r="E94" s="122"/>
      <c r="F94" s="122"/>
      <c r="G94" s="122"/>
      <c r="H94" s="122"/>
      <c r="I94" s="122"/>
      <c r="J94" s="122"/>
      <c r="K94" s="122"/>
      <c r="L94" s="122"/>
      <c r="M94" s="122"/>
      <c r="N94" s="122"/>
      <c r="O94" s="122"/>
    </row>
    <row r="95" spans="1:15" ht="15" customHeight="1" x14ac:dyDescent="0.2">
      <c r="A95" s="122"/>
      <c r="B95" s="27"/>
      <c r="C95" s="27"/>
      <c r="D95" s="27"/>
      <c r="E95" s="27"/>
      <c r="F95" s="28"/>
      <c r="G95" s="28"/>
      <c r="H95" s="28"/>
      <c r="I95" s="28"/>
      <c r="J95" s="28"/>
      <c r="K95" s="28"/>
      <c r="L95" s="28"/>
      <c r="M95" s="28"/>
      <c r="N95" s="28"/>
      <c r="O95" s="122"/>
    </row>
    <row r="96" spans="1:15" ht="15" customHeight="1" x14ac:dyDescent="0.2">
      <c r="A96" s="122"/>
      <c r="B96" s="27"/>
      <c r="C96" s="27"/>
      <c r="D96" s="27"/>
      <c r="E96" s="27"/>
      <c r="F96" s="28"/>
      <c r="G96" s="28"/>
      <c r="H96" s="28"/>
      <c r="I96" s="28"/>
      <c r="J96" s="28"/>
      <c r="K96" s="28"/>
      <c r="L96" s="28"/>
      <c r="M96" s="28"/>
      <c r="N96" s="28"/>
      <c r="O96" s="122"/>
    </row>
    <row r="97" spans="1:15" ht="15" customHeight="1" x14ac:dyDescent="0.2">
      <c r="A97" s="122"/>
      <c r="B97" s="27"/>
      <c r="C97" s="27"/>
      <c r="D97" s="27"/>
      <c r="E97" s="27"/>
      <c r="F97" s="28"/>
      <c r="G97" s="28"/>
      <c r="H97" s="28"/>
      <c r="I97" s="28"/>
      <c r="J97" s="28"/>
      <c r="K97" s="28"/>
      <c r="L97" s="28"/>
      <c r="M97" s="28"/>
      <c r="N97" s="28"/>
      <c r="O97" s="122"/>
    </row>
    <row r="98" spans="1:15" ht="15" customHeight="1" x14ac:dyDescent="0.2">
      <c r="A98" s="122"/>
      <c r="B98" s="27"/>
      <c r="C98" s="27"/>
      <c r="D98" s="27"/>
      <c r="E98" s="27"/>
      <c r="F98" s="28"/>
      <c r="G98" s="28"/>
      <c r="H98" s="28"/>
      <c r="I98" s="28"/>
      <c r="J98" s="28"/>
      <c r="K98" s="28"/>
      <c r="L98" s="28"/>
      <c r="M98" s="28"/>
      <c r="N98" s="28"/>
      <c r="O98" s="122"/>
    </row>
    <row r="99" spans="1:15" ht="15" customHeight="1" x14ac:dyDescent="0.2">
      <c r="A99" s="122"/>
      <c r="B99" s="27"/>
      <c r="C99" s="27"/>
      <c r="D99" s="27"/>
      <c r="E99" s="27"/>
      <c r="F99" s="28"/>
      <c r="G99" s="28"/>
      <c r="H99" s="28"/>
      <c r="I99" s="28"/>
      <c r="J99" s="28"/>
      <c r="K99" s="28"/>
      <c r="L99" s="28"/>
      <c r="M99" s="28"/>
      <c r="N99" s="28"/>
      <c r="O99" s="122"/>
    </row>
    <row r="100" spans="1:15" ht="15" customHeight="1" x14ac:dyDescent="0.2">
      <c r="A100" s="122"/>
      <c r="B100" s="122"/>
      <c r="C100" s="122"/>
      <c r="D100" s="122"/>
      <c r="E100" s="122"/>
      <c r="F100" s="122"/>
      <c r="G100" s="122"/>
      <c r="H100" s="122"/>
      <c r="I100" s="122"/>
      <c r="J100" s="122"/>
      <c r="K100" s="122"/>
      <c r="L100" s="122"/>
      <c r="M100" s="122"/>
      <c r="N100" s="122"/>
      <c r="O100" s="122"/>
    </row>
    <row r="101" spans="1:15" ht="15" customHeight="1" x14ac:dyDescent="0.2">
      <c r="A101" s="122"/>
      <c r="B101" s="122"/>
      <c r="C101" s="122"/>
      <c r="D101" s="122"/>
      <c r="E101" s="122"/>
      <c r="F101" s="122"/>
      <c r="G101" s="122"/>
      <c r="H101" s="122"/>
      <c r="I101" s="122"/>
      <c r="J101" s="122"/>
      <c r="K101" s="122"/>
      <c r="L101" s="122"/>
      <c r="M101" s="122"/>
      <c r="N101" s="122"/>
      <c r="O101" s="122"/>
    </row>
    <row r="102" spans="1:15" ht="15" customHeight="1" x14ac:dyDescent="0.2">
      <c r="A102" s="122"/>
      <c r="B102" s="31"/>
      <c r="C102" s="27"/>
      <c r="D102" s="27"/>
      <c r="E102" s="27"/>
      <c r="F102" s="28"/>
      <c r="G102" s="28"/>
      <c r="H102" s="28"/>
      <c r="I102" s="28"/>
      <c r="J102" s="28"/>
      <c r="K102" s="28"/>
      <c r="L102" s="28"/>
      <c r="M102" s="28"/>
      <c r="N102" s="28"/>
      <c r="O102" s="122"/>
    </row>
    <row r="103" spans="1:15" ht="15" customHeight="1" x14ac:dyDescent="0.2">
      <c r="A103" s="122"/>
      <c r="B103" s="27"/>
      <c r="C103" s="27"/>
      <c r="D103" s="27"/>
      <c r="E103" s="27"/>
      <c r="F103" s="28"/>
      <c r="G103" s="28"/>
      <c r="H103" s="28"/>
      <c r="I103" s="28"/>
      <c r="J103" s="28"/>
      <c r="K103" s="28"/>
      <c r="L103" s="28"/>
      <c r="M103" s="28"/>
      <c r="N103" s="28"/>
      <c r="O103" s="122"/>
    </row>
    <row r="104" spans="1:15" ht="15" customHeight="1" x14ac:dyDescent="0.2">
      <c r="A104" s="122"/>
      <c r="B104" s="27"/>
      <c r="C104" s="27"/>
      <c r="D104" s="27"/>
      <c r="E104" s="27"/>
      <c r="F104" s="28"/>
      <c r="G104" s="28"/>
      <c r="H104" s="28"/>
      <c r="I104" s="28"/>
      <c r="J104" s="28"/>
      <c r="K104" s="28"/>
      <c r="L104" s="28"/>
      <c r="M104" s="28"/>
      <c r="N104" s="28"/>
      <c r="O104" s="122"/>
    </row>
    <row r="105" spans="1:15" ht="15" customHeight="1" x14ac:dyDescent="0.2">
      <c r="A105" s="122"/>
      <c r="B105" s="122"/>
      <c r="C105" s="122"/>
      <c r="D105" s="122"/>
      <c r="E105" s="122"/>
      <c r="F105" s="122"/>
      <c r="G105" s="122"/>
      <c r="H105" s="122"/>
      <c r="I105" s="122"/>
      <c r="J105" s="122"/>
      <c r="K105" s="122"/>
      <c r="L105" s="122"/>
      <c r="M105" s="122"/>
      <c r="N105" s="122"/>
      <c r="O105" s="122"/>
    </row>
    <row r="106" spans="1:15" ht="15" customHeight="1" x14ac:dyDescent="0.2">
      <c r="A106" s="122"/>
      <c r="B106" s="122"/>
      <c r="C106" s="122"/>
      <c r="D106" s="122"/>
      <c r="E106" s="122"/>
      <c r="F106" s="122"/>
      <c r="G106" s="122"/>
      <c r="H106" s="122"/>
      <c r="I106" s="122"/>
      <c r="J106" s="122"/>
      <c r="K106" s="122"/>
      <c r="L106" s="122"/>
      <c r="M106" s="122"/>
      <c r="N106" s="122"/>
      <c r="O106" s="122"/>
    </row>
    <row r="107" spans="1:15" ht="30" customHeight="1" x14ac:dyDescent="0.2">
      <c r="A107" s="122"/>
      <c r="B107" s="31"/>
      <c r="C107" s="27"/>
      <c r="D107" s="27"/>
      <c r="E107" s="27"/>
      <c r="F107" s="28"/>
      <c r="G107" s="28"/>
      <c r="H107" s="28"/>
      <c r="I107" s="28"/>
      <c r="J107" s="28"/>
      <c r="K107" s="28"/>
      <c r="L107" s="28"/>
      <c r="M107" s="28"/>
      <c r="N107" s="28"/>
      <c r="O107" s="122"/>
    </row>
    <row r="108" spans="1:15" ht="15" customHeight="1" x14ac:dyDescent="0.2">
      <c r="A108" s="122"/>
      <c r="B108" s="27"/>
      <c r="C108" s="692" t="s">
        <v>690</v>
      </c>
      <c r="D108" s="692"/>
      <c r="E108" s="692"/>
      <c r="F108" s="692"/>
      <c r="G108" s="28"/>
      <c r="H108" s="28"/>
      <c r="I108" s="28"/>
      <c r="J108" s="28"/>
      <c r="K108" s="692" t="s">
        <v>690</v>
      </c>
      <c r="L108" s="692"/>
      <c r="M108" s="692"/>
      <c r="N108" s="692"/>
      <c r="O108" s="122"/>
    </row>
    <row r="109" spans="1:15" ht="15" customHeight="1" x14ac:dyDescent="0.2">
      <c r="A109" s="122"/>
      <c r="B109" s="27"/>
      <c r="C109" s="27"/>
      <c r="D109" s="27"/>
      <c r="E109" s="27"/>
      <c r="F109" s="28"/>
      <c r="G109" s="28"/>
      <c r="H109" s="28"/>
      <c r="I109" s="28"/>
      <c r="J109" s="28"/>
      <c r="K109" s="28"/>
      <c r="L109" s="28"/>
      <c r="M109" s="28"/>
      <c r="N109" s="28"/>
      <c r="O109" s="122"/>
    </row>
    <row r="110" spans="1:15" ht="24" customHeight="1" x14ac:dyDescent="0.2">
      <c r="A110" s="122"/>
      <c r="B110" s="821" t="s">
        <v>358</v>
      </c>
      <c r="C110" s="821"/>
      <c r="D110" s="821"/>
      <c r="E110" s="821"/>
      <c r="F110" s="821"/>
      <c r="H110" s="821" t="s">
        <v>359</v>
      </c>
      <c r="I110" s="821"/>
      <c r="J110" s="821"/>
      <c r="K110" s="821"/>
      <c r="L110" s="821"/>
      <c r="M110" s="821"/>
      <c r="N110" s="821"/>
      <c r="O110" s="122"/>
    </row>
    <row r="111" spans="1:15" ht="5.0999999999999996" customHeight="1" x14ac:dyDescent="0.2">
      <c r="A111" s="122"/>
      <c r="B111" s="122"/>
      <c r="C111" s="122"/>
      <c r="D111" s="122"/>
      <c r="E111" s="122"/>
      <c r="F111" s="122"/>
      <c r="G111" s="122"/>
      <c r="H111" s="122"/>
      <c r="I111" s="122"/>
      <c r="J111" s="122"/>
      <c r="K111" s="122"/>
      <c r="L111" s="122"/>
      <c r="M111" s="122"/>
      <c r="N111" s="122"/>
      <c r="O111" s="122"/>
    </row>
    <row r="112" spans="1:15" ht="15" customHeight="1" x14ac:dyDescent="0.2">
      <c r="A112" s="122"/>
      <c r="B112" s="27"/>
      <c r="C112" s="27"/>
      <c r="D112" s="27"/>
      <c r="E112" s="27"/>
      <c r="F112" s="28"/>
      <c r="G112" s="28"/>
      <c r="H112" s="28"/>
      <c r="I112" s="28"/>
      <c r="J112" s="28"/>
      <c r="K112" s="28"/>
      <c r="L112" s="28"/>
      <c r="M112" s="28"/>
      <c r="N112" s="28"/>
      <c r="O112" s="122"/>
    </row>
    <row r="113" spans="1:15" ht="15" customHeight="1" x14ac:dyDescent="0.2">
      <c r="A113" s="122"/>
      <c r="B113" s="27"/>
      <c r="C113" s="27"/>
      <c r="D113" s="27"/>
      <c r="E113" s="27"/>
      <c r="F113" s="28"/>
      <c r="G113" s="28"/>
      <c r="H113" s="28"/>
      <c r="I113" s="28"/>
      <c r="J113" s="28"/>
      <c r="K113" s="28"/>
      <c r="L113" s="28"/>
      <c r="M113" s="28"/>
      <c r="N113" s="28"/>
      <c r="O113" s="122"/>
    </row>
    <row r="114" spans="1:15" ht="15" customHeight="1" x14ac:dyDescent="0.2">
      <c r="A114" s="122"/>
      <c r="B114" s="27"/>
      <c r="C114" s="27"/>
      <c r="D114" s="27"/>
      <c r="E114" s="27"/>
      <c r="F114" s="28"/>
      <c r="G114" s="28"/>
      <c r="H114" s="28"/>
      <c r="I114" s="28"/>
      <c r="J114" s="28"/>
      <c r="K114" s="28"/>
      <c r="L114" s="28"/>
      <c r="M114" s="28"/>
      <c r="N114" s="28"/>
      <c r="O114" s="122"/>
    </row>
    <row r="115" spans="1:15" ht="15" customHeight="1" x14ac:dyDescent="0.2">
      <c r="A115" s="122"/>
      <c r="B115" s="27"/>
      <c r="C115" s="27"/>
      <c r="D115" s="27"/>
      <c r="E115" s="27"/>
      <c r="F115" s="28"/>
      <c r="G115" s="28"/>
      <c r="H115" s="28"/>
      <c r="I115" s="28"/>
      <c r="J115" s="28"/>
      <c r="K115" s="28"/>
      <c r="L115" s="28"/>
      <c r="M115" s="28"/>
      <c r="N115" s="28"/>
      <c r="O115" s="122"/>
    </row>
    <row r="116" spans="1:15" ht="15" customHeight="1" x14ac:dyDescent="0.2">
      <c r="A116" s="122"/>
      <c r="B116" s="27"/>
      <c r="C116" s="27"/>
      <c r="D116" s="27"/>
      <c r="E116" s="27"/>
      <c r="F116" s="28"/>
      <c r="G116" s="28"/>
      <c r="H116" s="28"/>
      <c r="I116" s="28"/>
      <c r="J116" s="28"/>
      <c r="K116" s="28"/>
      <c r="L116" s="28"/>
      <c r="M116" s="28"/>
      <c r="N116" s="28"/>
      <c r="O116" s="122"/>
    </row>
    <row r="117" spans="1:15" ht="15" customHeight="1" x14ac:dyDescent="0.2">
      <c r="A117" s="122"/>
      <c r="B117" s="122"/>
      <c r="C117" s="122"/>
      <c r="D117" s="122"/>
      <c r="E117" s="122"/>
      <c r="F117" s="122"/>
      <c r="G117" s="122"/>
      <c r="H117" s="122"/>
      <c r="I117" s="122"/>
      <c r="J117" s="122"/>
      <c r="K117" s="122"/>
      <c r="L117" s="122"/>
      <c r="M117" s="122"/>
      <c r="N117" s="122"/>
      <c r="O117" s="122"/>
    </row>
    <row r="118" spans="1:15" ht="15" customHeight="1" x14ac:dyDescent="0.2">
      <c r="A118" s="122"/>
      <c r="B118" s="122"/>
      <c r="C118" s="122"/>
      <c r="D118" s="122"/>
      <c r="E118" s="122"/>
      <c r="F118" s="122"/>
      <c r="G118" s="122"/>
      <c r="H118" s="122"/>
      <c r="I118" s="122"/>
      <c r="J118" s="122"/>
      <c r="K118" s="122"/>
      <c r="L118" s="122"/>
      <c r="M118" s="122"/>
      <c r="N118" s="122"/>
      <c r="O118" s="122"/>
    </row>
    <row r="119" spans="1:15" ht="15" customHeight="1" x14ac:dyDescent="0.2">
      <c r="A119" s="122"/>
      <c r="B119" s="31"/>
      <c r="C119" s="27"/>
      <c r="D119" s="27"/>
      <c r="E119" s="27"/>
      <c r="F119" s="28"/>
      <c r="G119" s="28"/>
      <c r="H119" s="28"/>
      <c r="I119" s="28"/>
      <c r="J119" s="28"/>
      <c r="K119" s="28"/>
      <c r="L119" s="28"/>
      <c r="M119" s="28"/>
      <c r="N119" s="28"/>
      <c r="O119" s="122"/>
    </row>
    <row r="120" spans="1:15" ht="15" customHeight="1" x14ac:dyDescent="0.2">
      <c r="A120" s="122"/>
      <c r="B120" s="27"/>
      <c r="C120" s="27"/>
      <c r="D120" s="27"/>
      <c r="E120" s="27"/>
      <c r="F120" s="28"/>
      <c r="G120" s="28"/>
      <c r="H120" s="28"/>
      <c r="I120" s="28"/>
      <c r="J120" s="28"/>
      <c r="K120" s="28"/>
      <c r="L120" s="28"/>
      <c r="M120" s="28"/>
      <c r="N120" s="28"/>
      <c r="O120" s="122"/>
    </row>
    <row r="121" spans="1:15" ht="15" customHeight="1" x14ac:dyDescent="0.2">
      <c r="A121" s="122"/>
      <c r="B121" s="27"/>
      <c r="C121" s="27"/>
      <c r="D121" s="27"/>
      <c r="E121" s="27"/>
      <c r="F121" s="28"/>
      <c r="G121" s="28"/>
      <c r="H121" s="28"/>
      <c r="I121" s="28"/>
      <c r="J121" s="28"/>
      <c r="K121" s="28"/>
      <c r="L121" s="28"/>
      <c r="M121" s="28"/>
      <c r="N121" s="28"/>
      <c r="O121" s="122"/>
    </row>
    <row r="122" spans="1:15" ht="15" customHeight="1" x14ac:dyDescent="0.2">
      <c r="A122" s="122"/>
      <c r="B122" s="122"/>
      <c r="C122" s="122"/>
      <c r="D122" s="122"/>
      <c r="E122" s="122"/>
      <c r="F122" s="122"/>
      <c r="G122" s="122"/>
      <c r="H122" s="122"/>
      <c r="I122" s="122"/>
      <c r="J122" s="122"/>
      <c r="K122" s="122"/>
      <c r="L122" s="122"/>
      <c r="M122" s="122"/>
      <c r="N122" s="122"/>
      <c r="O122" s="122"/>
    </row>
    <row r="123" spans="1:15" ht="15" customHeight="1" x14ac:dyDescent="0.2">
      <c r="A123" s="122"/>
      <c r="B123" s="122"/>
      <c r="C123" s="122"/>
      <c r="D123" s="122"/>
      <c r="E123" s="122"/>
      <c r="F123" s="122"/>
      <c r="G123" s="122"/>
      <c r="H123" s="122"/>
      <c r="I123" s="122"/>
      <c r="J123" s="122"/>
      <c r="K123" s="122"/>
      <c r="L123" s="122"/>
      <c r="M123" s="122"/>
      <c r="N123" s="122"/>
      <c r="O123" s="122"/>
    </row>
    <row r="124" spans="1:15" ht="30" customHeight="1" x14ac:dyDescent="0.2">
      <c r="A124" s="122"/>
      <c r="B124" s="31"/>
      <c r="C124" s="27"/>
      <c r="D124" s="27"/>
      <c r="E124" s="27"/>
      <c r="F124" s="28"/>
      <c r="G124" s="28"/>
      <c r="H124" s="28"/>
      <c r="I124" s="28"/>
      <c r="J124" s="28"/>
      <c r="K124" s="28"/>
      <c r="L124" s="28"/>
      <c r="M124" s="28"/>
      <c r="N124" s="28"/>
      <c r="O124" s="122"/>
    </row>
    <row r="125" spans="1:15" ht="15" customHeight="1" x14ac:dyDescent="0.2">
      <c r="A125" s="122"/>
      <c r="B125" s="27"/>
      <c r="C125" s="692" t="s">
        <v>690</v>
      </c>
      <c r="D125" s="692"/>
      <c r="E125" s="692"/>
      <c r="F125" s="692"/>
      <c r="G125" s="28"/>
      <c r="H125" s="28"/>
      <c r="I125" s="28"/>
      <c r="J125" s="28"/>
      <c r="K125" s="692" t="s">
        <v>690</v>
      </c>
      <c r="L125" s="692"/>
      <c r="M125" s="692"/>
      <c r="N125" s="692"/>
      <c r="O125" s="122"/>
    </row>
    <row r="126" spans="1:15" ht="15" customHeight="1" x14ac:dyDescent="0.2">
      <c r="A126" s="122"/>
      <c r="B126" s="27"/>
      <c r="C126" s="27"/>
      <c r="D126" s="27"/>
      <c r="E126" s="27"/>
      <c r="F126" s="28"/>
      <c r="G126" s="28"/>
      <c r="H126" s="28"/>
      <c r="I126" s="28"/>
      <c r="J126" s="28"/>
      <c r="K126" s="28"/>
      <c r="L126" s="28"/>
      <c r="M126" s="28"/>
      <c r="N126" s="28"/>
      <c r="O126" s="122"/>
    </row>
    <row r="127" spans="1:15" ht="15" customHeight="1" x14ac:dyDescent="0.2">
      <c r="A127" s="19"/>
      <c r="B127" s="114" t="s">
        <v>28</v>
      </c>
      <c r="C127" s="27"/>
      <c r="D127" s="27"/>
      <c r="E127" s="27"/>
      <c r="F127" s="28"/>
      <c r="G127" s="28"/>
      <c r="H127" s="28"/>
      <c r="I127" s="28"/>
      <c r="J127" s="28"/>
      <c r="K127" s="28"/>
      <c r="L127" s="28"/>
      <c r="M127" s="28"/>
      <c r="N127" s="28"/>
      <c r="O127" s="19"/>
    </row>
    <row r="128" spans="1:15" ht="20.100000000000001" customHeight="1" x14ac:dyDescent="0.2">
      <c r="A128" s="19"/>
      <c r="B128" s="19"/>
      <c r="C128" s="19"/>
      <c r="D128" s="19"/>
      <c r="E128" s="19"/>
      <c r="F128" s="19"/>
      <c r="G128" s="19"/>
      <c r="H128" s="19"/>
      <c r="I128" s="19"/>
      <c r="J128" s="19"/>
      <c r="K128" s="19"/>
      <c r="L128" s="19"/>
      <c r="M128" s="19"/>
      <c r="N128" s="19"/>
      <c r="O128" s="19"/>
    </row>
    <row r="129" spans="1:15" ht="15" customHeight="1" x14ac:dyDescent="0.2">
      <c r="A129" s="19"/>
      <c r="B129" s="19"/>
      <c r="C129" s="19"/>
      <c r="D129" s="19"/>
      <c r="E129" s="19"/>
      <c r="F129" s="19"/>
      <c r="G129" s="19"/>
      <c r="H129" s="19"/>
      <c r="I129" s="19"/>
      <c r="J129" s="19"/>
      <c r="K129" s="19"/>
      <c r="L129" s="19"/>
      <c r="M129" s="19"/>
      <c r="N129" s="19"/>
      <c r="O129" s="19"/>
    </row>
    <row r="130" spans="1:15" ht="15" customHeight="1" x14ac:dyDescent="0.2">
      <c r="A130" s="19"/>
      <c r="B130" s="19"/>
      <c r="C130" s="19"/>
      <c r="D130" s="19"/>
      <c r="E130" s="19"/>
      <c r="F130" s="19"/>
      <c r="G130" s="19"/>
      <c r="H130" s="19"/>
      <c r="I130" s="19"/>
      <c r="J130" s="19"/>
      <c r="K130" s="19"/>
      <c r="L130" s="19"/>
      <c r="M130" s="19"/>
      <c r="N130" s="19"/>
      <c r="O130" s="19"/>
    </row>
    <row r="131" spans="1:15" ht="15" customHeight="1" x14ac:dyDescent="0.2">
      <c r="A131" s="19"/>
      <c r="B131" s="19"/>
      <c r="C131" s="19"/>
      <c r="D131" s="19"/>
      <c r="E131" s="19"/>
      <c r="F131" s="19"/>
      <c r="G131" s="19"/>
      <c r="H131" s="19"/>
      <c r="I131" s="19"/>
      <c r="J131" s="19"/>
      <c r="K131" s="19"/>
      <c r="L131" s="19"/>
      <c r="M131" s="19"/>
      <c r="N131" s="19"/>
      <c r="O131" s="19"/>
    </row>
    <row r="132" spans="1:15" ht="15" customHeight="1" thickBot="1" x14ac:dyDescent="0.25">
      <c r="A132" s="19"/>
      <c r="B132" s="19"/>
      <c r="C132" s="19"/>
      <c r="D132" s="19"/>
      <c r="E132" s="19"/>
      <c r="F132" s="19"/>
      <c r="G132" s="19"/>
      <c r="H132" s="19"/>
      <c r="I132" s="19"/>
      <c r="J132" s="19"/>
      <c r="K132" s="19"/>
      <c r="L132" s="19"/>
      <c r="M132" s="19"/>
      <c r="N132" s="19"/>
      <c r="O132" s="19"/>
    </row>
    <row r="133" spans="1:15" ht="9.9499999999999993" customHeight="1" x14ac:dyDescent="0.2">
      <c r="A133" s="19"/>
      <c r="B133" s="822"/>
      <c r="C133" s="822"/>
      <c r="D133" s="822"/>
      <c r="E133" s="822"/>
      <c r="F133" s="822"/>
      <c r="G133" s="822"/>
      <c r="H133" s="822"/>
      <c r="I133" s="822"/>
      <c r="J133" s="822"/>
      <c r="K133" s="822"/>
      <c r="L133" s="822"/>
      <c r="M133" s="822"/>
      <c r="N133" s="822"/>
      <c r="O133" s="19"/>
    </row>
  </sheetData>
  <mergeCells count="54">
    <mergeCell ref="H27:N27"/>
    <mergeCell ref="B17:N17"/>
    <mergeCell ref="H21:J21"/>
    <mergeCell ref="H22:J22"/>
    <mergeCell ref="H23:J23"/>
    <mergeCell ref="H24:J24"/>
    <mergeCell ref="B19:F19"/>
    <mergeCell ref="H19:N19"/>
    <mergeCell ref="K25:N25"/>
    <mergeCell ref="B133:N133"/>
    <mergeCell ref="B65:N65"/>
    <mergeCell ref="B45:N45"/>
    <mergeCell ref="B110:F110"/>
    <mergeCell ref="B47:F47"/>
    <mergeCell ref="H47:N47"/>
    <mergeCell ref="B54:G54"/>
    <mergeCell ref="B63:N63"/>
    <mergeCell ref="B93:F93"/>
    <mergeCell ref="H93:N93"/>
    <mergeCell ref="B76:F76"/>
    <mergeCell ref="H76:N76"/>
    <mergeCell ref="H110:N110"/>
    <mergeCell ref="B68:D68"/>
    <mergeCell ref="B69:D69"/>
    <mergeCell ref="B73:D73"/>
    <mergeCell ref="B14:G14"/>
    <mergeCell ref="B15:G15"/>
    <mergeCell ref="B71:D71"/>
    <mergeCell ref="B27:F27"/>
    <mergeCell ref="C25:F25"/>
    <mergeCell ref="C43:F43"/>
    <mergeCell ref="B2:C2"/>
    <mergeCell ref="G2:N2"/>
    <mergeCell ref="B6:N6"/>
    <mergeCell ref="B8:G8"/>
    <mergeCell ref="B9:G9"/>
    <mergeCell ref="B10:G10"/>
    <mergeCell ref="B11:G11"/>
    <mergeCell ref="B12:G12"/>
    <mergeCell ref="B13:G13"/>
    <mergeCell ref="B7:G7"/>
    <mergeCell ref="K43:N43"/>
    <mergeCell ref="C60:F60"/>
    <mergeCell ref="K61:N61"/>
    <mergeCell ref="K74:N74"/>
    <mergeCell ref="B74:E74"/>
    <mergeCell ref="B72:D72"/>
    <mergeCell ref="B70:D70"/>
    <mergeCell ref="C91:F91"/>
    <mergeCell ref="K91:N91"/>
    <mergeCell ref="C108:F108"/>
    <mergeCell ref="K108:N108"/>
    <mergeCell ref="C125:F125"/>
    <mergeCell ref="K125:N125"/>
  </mergeCells>
  <hyperlinks>
    <hyperlink ref="B4" location="INDICE!A1" display="Índice"/>
    <hyperlink ref="B61" location="'D01'!A1" display="Topo"/>
    <hyperlink ref="B127" location="'D01'!A1" display="Topo"/>
    <hyperlink ref="B9" location="'D01'!A16" display="Óbitos e Taxa Bruta de Mortalidade"/>
    <hyperlink ref="B43" location="'D01'!A1" display="Topo"/>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78740157480314965" bottom="0.39370078740157483" header="0.31496062992125984" footer="0.31496062992125984"/>
  <pageSetup paperSize="9" scale="69" orientation="portrait" r:id="rId1"/>
  <rowBreaks count="1" manualBreakCount="1">
    <brk id="6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1"/>
  <dimension ref="A1:O106"/>
  <sheetViews>
    <sheetView view="pageBreakPreview" topLeftCell="A91" zoomScale="60" zoomScaleNormal="100" workbookViewId="0"/>
  </sheetViews>
  <sheetFormatPr defaultRowHeight="14.25" x14ac:dyDescent="0.2"/>
  <cols>
    <col min="1" max="1" width="2.7109375" style="6" customWidth="1"/>
    <col min="2" max="2" width="26.28515625" style="6" customWidth="1"/>
    <col min="3" max="7" width="9.140625" style="6" customWidth="1"/>
    <col min="8" max="10" width="8.85546875" style="6" customWidth="1"/>
    <col min="11" max="14" width="9.140625" style="6" customWidth="1"/>
    <col min="15" max="15" width="2.7109375" style="6" customWidth="1"/>
    <col min="16" max="16384" width="9.140625" style="6"/>
  </cols>
  <sheetData>
    <row r="1" spans="1:15" ht="9.9499999999999993" customHeight="1" x14ac:dyDescent="0.2">
      <c r="A1" s="462"/>
      <c r="B1" s="462"/>
      <c r="C1" s="462"/>
      <c r="D1" s="462"/>
      <c r="E1" s="462"/>
      <c r="F1" s="462"/>
      <c r="G1" s="462"/>
      <c r="H1" s="462"/>
      <c r="I1" s="462"/>
      <c r="J1" s="462"/>
      <c r="K1" s="462"/>
      <c r="L1" s="462"/>
      <c r="M1" s="462"/>
      <c r="N1" s="462"/>
      <c r="O1" s="462"/>
    </row>
    <row r="2" spans="1:15" ht="20.100000000000001" customHeight="1" thickBot="1" x14ac:dyDescent="0.3">
      <c r="A2" s="462"/>
      <c r="B2" s="814" t="str">
        <f>AUX!A1</f>
        <v>Perfil Local de Saúde 2014</v>
      </c>
      <c r="C2" s="814"/>
      <c r="D2" s="131"/>
      <c r="E2" s="131"/>
      <c r="F2" s="131"/>
      <c r="G2" s="815" t="str">
        <f>AUX!A3</f>
        <v>ULS Norte Alentejano</v>
      </c>
      <c r="H2" s="815"/>
      <c r="I2" s="815"/>
      <c r="J2" s="815"/>
      <c r="K2" s="815"/>
      <c r="L2" s="815"/>
      <c r="M2" s="815"/>
      <c r="N2" s="815"/>
      <c r="O2" s="462"/>
    </row>
    <row r="3" spans="1:15" ht="9.9499999999999993" customHeight="1" thickTop="1" x14ac:dyDescent="0.2">
      <c r="A3" s="462"/>
      <c r="B3" s="462"/>
      <c r="C3" s="462"/>
      <c r="D3" s="462"/>
      <c r="E3" s="462"/>
      <c r="F3" s="462"/>
      <c r="G3" s="462"/>
      <c r="H3" s="462"/>
      <c r="I3" s="462"/>
      <c r="J3" s="462"/>
      <c r="K3" s="462"/>
      <c r="L3" s="462"/>
      <c r="M3" s="462"/>
      <c r="N3" s="462"/>
      <c r="O3" s="462"/>
    </row>
    <row r="4" spans="1:15" x14ac:dyDescent="0.2">
      <c r="A4" s="462"/>
      <c r="B4" s="135" t="s">
        <v>0</v>
      </c>
      <c r="C4" s="462"/>
      <c r="D4" s="462"/>
      <c r="E4" s="462"/>
      <c r="F4" s="462"/>
      <c r="G4" s="462"/>
      <c r="H4" s="462"/>
      <c r="I4" s="462"/>
      <c r="J4" s="462"/>
      <c r="K4" s="462"/>
      <c r="L4" s="462"/>
      <c r="M4" s="462"/>
      <c r="N4" s="462"/>
      <c r="O4" s="462"/>
    </row>
    <row r="5" spans="1:15" ht="15" customHeight="1" x14ac:dyDescent="0.2">
      <c r="A5" s="462"/>
      <c r="B5" s="21"/>
      <c r="C5" s="462"/>
      <c r="D5" s="462"/>
      <c r="E5" s="462"/>
      <c r="F5" s="462"/>
      <c r="G5" s="462"/>
      <c r="H5" s="462"/>
      <c r="I5" s="462"/>
      <c r="J5" s="462"/>
      <c r="K5" s="462"/>
      <c r="L5" s="462"/>
      <c r="M5" s="462"/>
      <c r="N5" s="462"/>
      <c r="O5" s="462"/>
    </row>
    <row r="6" spans="1:15" s="133" customFormat="1" ht="24.95" customHeight="1" x14ac:dyDescent="0.25">
      <c r="A6" s="132"/>
      <c r="B6" s="816" t="s">
        <v>7</v>
      </c>
      <c r="C6" s="816"/>
      <c r="D6" s="816"/>
      <c r="E6" s="816"/>
      <c r="F6" s="816"/>
      <c r="G6" s="816"/>
      <c r="H6" s="816"/>
      <c r="I6" s="816"/>
      <c r="J6" s="816"/>
      <c r="K6" s="816"/>
      <c r="L6" s="816"/>
      <c r="M6" s="816"/>
      <c r="N6" s="816"/>
      <c r="O6" s="132"/>
    </row>
    <row r="7" spans="1:15" ht="18" customHeight="1" x14ac:dyDescent="0.2">
      <c r="A7" s="462"/>
      <c r="B7" s="813" t="s">
        <v>178</v>
      </c>
      <c r="C7" s="813"/>
      <c r="D7" s="813"/>
      <c r="E7" s="813"/>
      <c r="F7" s="813"/>
      <c r="G7" s="813"/>
      <c r="H7" s="462"/>
      <c r="I7" s="462"/>
      <c r="J7" s="462"/>
      <c r="K7" s="462"/>
      <c r="L7" s="462"/>
      <c r="M7" s="462"/>
      <c r="N7" s="462"/>
      <c r="O7" s="462"/>
    </row>
    <row r="8" spans="1:15" ht="15" customHeight="1" x14ac:dyDescent="0.2">
      <c r="A8" s="462"/>
      <c r="B8" s="817" t="s">
        <v>38</v>
      </c>
      <c r="C8" s="817"/>
      <c r="D8" s="817"/>
      <c r="E8" s="817"/>
      <c r="F8" s="817"/>
      <c r="G8" s="817"/>
      <c r="H8" s="462"/>
      <c r="I8" s="462"/>
      <c r="J8" s="462"/>
      <c r="K8" s="462"/>
      <c r="L8" s="462"/>
      <c r="M8" s="462"/>
      <c r="N8" s="462"/>
      <c r="O8" s="462"/>
    </row>
    <row r="9" spans="1:15" ht="15" customHeight="1" x14ac:dyDescent="0.2">
      <c r="A9" s="462"/>
      <c r="B9" s="812" t="s">
        <v>41</v>
      </c>
      <c r="C9" s="812"/>
      <c r="D9" s="812"/>
      <c r="E9" s="812"/>
      <c r="F9" s="812"/>
      <c r="G9" s="812"/>
      <c r="H9" s="462"/>
      <c r="I9" s="462"/>
      <c r="J9" s="462"/>
      <c r="K9" s="462"/>
      <c r="L9" s="462"/>
      <c r="M9" s="462"/>
      <c r="N9" s="462"/>
      <c r="O9" s="462"/>
    </row>
    <row r="10" spans="1:15" ht="15" customHeight="1" x14ac:dyDescent="0.2">
      <c r="A10" s="462"/>
      <c r="B10" s="812" t="s">
        <v>127</v>
      </c>
      <c r="C10" s="812"/>
      <c r="D10" s="812"/>
      <c r="E10" s="812"/>
      <c r="F10" s="812"/>
      <c r="G10" s="812"/>
      <c r="H10" s="462"/>
      <c r="I10" s="462"/>
      <c r="J10" s="462"/>
      <c r="K10" s="462"/>
      <c r="L10" s="462"/>
      <c r="M10" s="462"/>
      <c r="N10" s="462"/>
      <c r="O10" s="462"/>
    </row>
    <row r="11" spans="1:15" ht="15" customHeight="1" x14ac:dyDescent="0.2">
      <c r="A11" s="462"/>
      <c r="B11" s="812" t="s">
        <v>40</v>
      </c>
      <c r="C11" s="812"/>
      <c r="D11" s="812"/>
      <c r="E11" s="812"/>
      <c r="F11" s="812"/>
      <c r="G11" s="812"/>
      <c r="H11" s="134"/>
      <c r="I11" s="462"/>
      <c r="J11" s="462"/>
      <c r="K11" s="462"/>
      <c r="L11" s="462"/>
      <c r="M11" s="462"/>
      <c r="N11" s="462"/>
      <c r="O11" s="462"/>
    </row>
    <row r="12" spans="1:15" ht="15" customHeight="1" x14ac:dyDescent="0.2">
      <c r="A12" s="462"/>
      <c r="B12" s="812" t="s">
        <v>364</v>
      </c>
      <c r="C12" s="812"/>
      <c r="D12" s="812"/>
      <c r="E12" s="812"/>
      <c r="F12" s="812"/>
      <c r="G12" s="812"/>
      <c r="H12" s="462"/>
      <c r="I12" s="462"/>
      <c r="J12" s="462"/>
      <c r="K12" s="462"/>
      <c r="L12" s="462"/>
      <c r="M12" s="462"/>
      <c r="N12" s="462"/>
      <c r="O12" s="462"/>
    </row>
    <row r="13" spans="1:15" ht="15" customHeight="1" x14ac:dyDescent="0.2">
      <c r="A13" s="462"/>
      <c r="B13" s="813" t="s">
        <v>462</v>
      </c>
      <c r="C13" s="813"/>
      <c r="D13" s="813"/>
      <c r="E13" s="813"/>
      <c r="F13" s="813"/>
      <c r="G13" s="813"/>
      <c r="H13" s="462"/>
      <c r="I13" s="462"/>
      <c r="J13" s="462"/>
      <c r="K13" s="462"/>
      <c r="L13" s="462"/>
      <c r="M13" s="462"/>
      <c r="N13" s="462"/>
      <c r="O13" s="462"/>
    </row>
    <row r="14" spans="1:15" ht="15" customHeight="1" x14ac:dyDescent="0.2">
      <c r="A14" s="462"/>
      <c r="B14" s="813" t="s">
        <v>125</v>
      </c>
      <c r="C14" s="813"/>
      <c r="D14" s="813"/>
      <c r="E14" s="813"/>
      <c r="F14" s="813"/>
      <c r="G14" s="813"/>
      <c r="H14" s="462"/>
      <c r="I14" s="462"/>
      <c r="J14" s="462"/>
      <c r="K14" s="462"/>
      <c r="L14" s="462"/>
      <c r="M14" s="462"/>
      <c r="N14" s="462"/>
      <c r="O14" s="462"/>
    </row>
    <row r="15" spans="1:15" ht="15" customHeight="1" x14ac:dyDescent="0.2">
      <c r="A15" s="462"/>
      <c r="B15" s="813" t="s">
        <v>29</v>
      </c>
      <c r="C15" s="813"/>
      <c r="D15" s="813"/>
      <c r="E15" s="813"/>
      <c r="F15" s="813"/>
      <c r="G15" s="813"/>
      <c r="H15" s="462"/>
      <c r="I15" s="462"/>
      <c r="J15" s="462"/>
      <c r="K15" s="462"/>
      <c r="L15" s="462"/>
      <c r="M15" s="462"/>
      <c r="N15" s="462"/>
      <c r="O15" s="462"/>
    </row>
    <row r="16" spans="1:15" ht="20.100000000000001" customHeight="1" x14ac:dyDescent="0.2">
      <c r="A16" s="462"/>
      <c r="B16" s="462"/>
      <c r="C16" s="462"/>
      <c r="D16" s="462"/>
      <c r="E16" s="462"/>
      <c r="F16" s="462"/>
      <c r="G16" s="462"/>
      <c r="H16" s="462"/>
      <c r="I16" s="462"/>
      <c r="J16" s="462"/>
      <c r="K16" s="462"/>
      <c r="L16" s="462"/>
      <c r="M16" s="462"/>
      <c r="N16" s="462"/>
      <c r="O16" s="462"/>
    </row>
    <row r="17" spans="1:15" ht="20.100000000000001" customHeight="1" thickBot="1" x14ac:dyDescent="0.3">
      <c r="A17" s="462"/>
      <c r="B17" s="824" t="s">
        <v>40</v>
      </c>
      <c r="C17" s="824"/>
      <c r="D17" s="824"/>
      <c r="E17" s="824"/>
      <c r="F17" s="824"/>
      <c r="G17" s="824"/>
      <c r="H17" s="824"/>
      <c r="I17" s="824"/>
      <c r="J17" s="824"/>
      <c r="K17" s="824"/>
      <c r="L17" s="824"/>
      <c r="M17" s="824"/>
      <c r="N17" s="824"/>
      <c r="O17" s="462"/>
    </row>
    <row r="18" spans="1:15" ht="9.9499999999999993" customHeight="1" x14ac:dyDescent="0.2">
      <c r="A18" s="462"/>
      <c r="B18" s="462"/>
      <c r="C18" s="462"/>
      <c r="D18" s="462"/>
      <c r="E18" s="462"/>
      <c r="F18" s="462"/>
      <c r="G18" s="462"/>
      <c r="H18" s="462"/>
      <c r="I18" s="462"/>
      <c r="J18" s="462"/>
      <c r="K18" s="462"/>
      <c r="L18" s="462"/>
      <c r="M18" s="462"/>
      <c r="N18" s="462"/>
      <c r="O18" s="462"/>
    </row>
    <row r="19" spans="1:15" ht="65.099999999999994" customHeight="1" x14ac:dyDescent="0.2">
      <c r="A19" s="553"/>
      <c r="B19" s="553"/>
      <c r="C19" s="836" t="s">
        <v>686</v>
      </c>
      <c r="D19" s="836"/>
      <c r="E19" s="836"/>
      <c r="F19" s="836"/>
      <c r="G19" s="836"/>
      <c r="H19" s="836"/>
      <c r="I19" s="836"/>
      <c r="J19" s="836"/>
      <c r="K19" s="836"/>
      <c r="L19" s="553"/>
      <c r="M19" s="553"/>
      <c r="N19" s="553"/>
      <c r="O19" s="553"/>
    </row>
    <row r="20" spans="1:15" ht="9.9499999999999993" customHeight="1" x14ac:dyDescent="0.2">
      <c r="A20" s="553"/>
      <c r="B20" s="553"/>
      <c r="C20" s="553"/>
      <c r="D20" s="553"/>
      <c r="E20" s="553"/>
      <c r="F20" s="553"/>
      <c r="G20" s="553"/>
      <c r="H20" s="553"/>
      <c r="I20" s="553"/>
      <c r="J20" s="553"/>
      <c r="K20" s="553"/>
      <c r="L20" s="553"/>
      <c r="M20" s="553"/>
      <c r="N20" s="553"/>
      <c r="O20" s="553"/>
    </row>
    <row r="21" spans="1:15" ht="15.95" customHeight="1" x14ac:dyDescent="0.2">
      <c r="A21" s="462"/>
      <c r="B21" s="823" t="s">
        <v>390</v>
      </c>
      <c r="C21" s="823"/>
      <c r="D21" s="823"/>
      <c r="E21" s="823"/>
      <c r="F21" s="823"/>
      <c r="G21" s="823"/>
      <c r="H21" s="823"/>
      <c r="I21" s="823"/>
      <c r="J21" s="823"/>
      <c r="K21" s="823"/>
      <c r="L21" s="823"/>
      <c r="M21" s="823"/>
      <c r="N21" s="823"/>
      <c r="O21" s="462"/>
    </row>
    <row r="22" spans="1:15" ht="15" customHeight="1" x14ac:dyDescent="0.2">
      <c r="A22" s="462"/>
      <c r="B22" s="462"/>
      <c r="C22" s="462"/>
      <c r="D22" s="462"/>
      <c r="E22" s="462"/>
      <c r="F22" s="462"/>
      <c r="G22" s="462"/>
      <c r="H22" s="462"/>
      <c r="I22" s="462"/>
      <c r="J22" s="462"/>
      <c r="K22" s="462"/>
      <c r="L22" s="462"/>
      <c r="M22" s="462"/>
      <c r="N22" s="462"/>
      <c r="O22" s="462"/>
    </row>
    <row r="23" spans="1:15" ht="15" customHeight="1" x14ac:dyDescent="0.2">
      <c r="A23" s="462"/>
      <c r="B23" s="462"/>
      <c r="C23" s="462"/>
      <c r="D23" s="462"/>
      <c r="E23" s="462"/>
      <c r="F23" s="462"/>
      <c r="G23" s="462"/>
      <c r="H23" s="462"/>
      <c r="I23" s="462"/>
      <c r="J23" s="462"/>
      <c r="K23" s="462"/>
      <c r="L23" s="462"/>
      <c r="M23" s="462"/>
      <c r="N23" s="462"/>
      <c r="O23" s="462"/>
    </row>
    <row r="24" spans="1:15" ht="15" customHeight="1" x14ac:dyDescent="0.2">
      <c r="A24" s="462"/>
      <c r="B24" s="462"/>
      <c r="C24" s="462"/>
      <c r="D24" s="462"/>
      <c r="E24" s="462"/>
      <c r="F24" s="462"/>
      <c r="G24" s="462"/>
      <c r="H24" s="462"/>
      <c r="I24" s="462"/>
      <c r="J24" s="462"/>
      <c r="K24" s="462"/>
      <c r="L24" s="462"/>
      <c r="M24" s="462"/>
      <c r="N24" s="462"/>
      <c r="O24" s="462"/>
    </row>
    <row r="25" spans="1:15" ht="15" customHeight="1" x14ac:dyDescent="0.2">
      <c r="A25" s="462"/>
      <c r="B25" s="462"/>
      <c r="C25" s="462"/>
      <c r="D25" s="462"/>
      <c r="E25" s="462"/>
      <c r="F25" s="462"/>
      <c r="G25" s="462"/>
      <c r="H25" s="462"/>
      <c r="I25" s="462"/>
      <c r="J25" s="462"/>
      <c r="K25" s="462"/>
      <c r="L25" s="462"/>
      <c r="M25" s="462"/>
      <c r="N25" s="462"/>
      <c r="O25" s="462"/>
    </row>
    <row r="26" spans="1:15" ht="15" customHeight="1" x14ac:dyDescent="0.2">
      <c r="A26" s="462"/>
      <c r="B26" s="462"/>
      <c r="C26" s="462"/>
      <c r="D26" s="462"/>
      <c r="E26" s="462"/>
      <c r="F26" s="462"/>
      <c r="G26" s="462"/>
      <c r="H26" s="462"/>
      <c r="I26" s="462"/>
      <c r="J26" s="462"/>
      <c r="K26" s="462"/>
      <c r="L26" s="462"/>
      <c r="M26" s="462"/>
      <c r="N26" s="462"/>
      <c r="O26" s="462"/>
    </row>
    <row r="27" spans="1:15" ht="15" customHeight="1" x14ac:dyDescent="0.2">
      <c r="A27" s="462"/>
      <c r="B27" s="462"/>
      <c r="C27" s="462"/>
      <c r="D27" s="462"/>
      <c r="E27" s="462"/>
      <c r="F27" s="462"/>
      <c r="G27" s="462"/>
      <c r="H27" s="462"/>
      <c r="I27" s="462"/>
      <c r="J27" s="462"/>
      <c r="K27" s="462"/>
      <c r="L27" s="462"/>
      <c r="M27" s="462"/>
      <c r="N27" s="462"/>
      <c r="O27" s="462"/>
    </row>
    <row r="28" spans="1:15" ht="15" customHeight="1" x14ac:dyDescent="0.2">
      <c r="A28" s="462"/>
      <c r="B28" s="462"/>
      <c r="C28" s="462"/>
      <c r="D28" s="462"/>
      <c r="E28" s="462"/>
      <c r="F28" s="462"/>
      <c r="G28" s="462"/>
      <c r="H28" s="462"/>
      <c r="I28" s="462"/>
      <c r="J28" s="462"/>
      <c r="K28" s="462"/>
      <c r="L28" s="462"/>
      <c r="M28" s="462"/>
      <c r="N28" s="462"/>
      <c r="O28" s="462"/>
    </row>
    <row r="29" spans="1:15" ht="15" customHeight="1" x14ac:dyDescent="0.2">
      <c r="A29" s="462"/>
      <c r="B29" s="462"/>
      <c r="C29" s="462"/>
      <c r="D29" s="462"/>
      <c r="E29" s="462"/>
      <c r="F29" s="462"/>
      <c r="G29" s="462"/>
      <c r="H29" s="462"/>
      <c r="I29" s="462"/>
      <c r="J29" s="462"/>
      <c r="K29" s="462"/>
      <c r="L29" s="462"/>
      <c r="M29" s="462"/>
      <c r="N29" s="462"/>
      <c r="O29" s="462"/>
    </row>
    <row r="30" spans="1:15" ht="15" customHeight="1" x14ac:dyDescent="0.2">
      <c r="A30" s="462"/>
      <c r="B30" s="462"/>
      <c r="C30" s="462"/>
      <c r="D30" s="462"/>
      <c r="E30" s="462"/>
      <c r="F30" s="462"/>
      <c r="G30" s="462"/>
      <c r="H30" s="462"/>
      <c r="I30" s="462"/>
      <c r="J30" s="462"/>
      <c r="K30" s="462"/>
      <c r="L30" s="462"/>
      <c r="M30" s="462"/>
      <c r="N30" s="462"/>
      <c r="O30" s="462"/>
    </row>
    <row r="31" spans="1:15" ht="15" customHeight="1" x14ac:dyDescent="0.2">
      <c r="A31" s="462"/>
      <c r="B31" s="462"/>
      <c r="C31" s="462"/>
      <c r="D31" s="462"/>
      <c r="E31" s="462"/>
      <c r="F31" s="462"/>
      <c r="G31" s="462"/>
      <c r="H31" s="462"/>
      <c r="I31" s="462"/>
      <c r="J31" s="462"/>
      <c r="K31" s="462"/>
      <c r="L31" s="462"/>
      <c r="M31" s="462"/>
      <c r="N31" s="462"/>
      <c r="O31" s="462"/>
    </row>
    <row r="32" spans="1:15" ht="15" customHeight="1" x14ac:dyDescent="0.2">
      <c r="A32" s="462"/>
      <c r="B32" s="462"/>
      <c r="C32" s="462"/>
      <c r="D32" s="462"/>
      <c r="E32" s="462"/>
      <c r="F32" s="462"/>
      <c r="G32" s="462"/>
      <c r="H32" s="462"/>
      <c r="I32" s="462"/>
      <c r="J32" s="462"/>
      <c r="K32" s="462"/>
      <c r="L32" s="462"/>
      <c r="M32" s="462"/>
      <c r="N32" s="462"/>
      <c r="O32" s="462"/>
    </row>
    <row r="33" spans="1:15" ht="15" customHeight="1" x14ac:dyDescent="0.2">
      <c r="A33" s="462"/>
      <c r="B33" s="462"/>
      <c r="C33" s="462"/>
      <c r="D33" s="462"/>
      <c r="E33" s="462"/>
      <c r="F33" s="462"/>
      <c r="G33" s="462"/>
      <c r="H33" s="462"/>
      <c r="I33" s="462"/>
      <c r="J33" s="462"/>
      <c r="K33" s="462"/>
      <c r="L33" s="462"/>
      <c r="M33" s="462"/>
      <c r="N33" s="462"/>
      <c r="O33" s="462"/>
    </row>
    <row r="34" spans="1:15" ht="15" customHeight="1" x14ac:dyDescent="0.2">
      <c r="A34" s="462"/>
      <c r="B34" s="462"/>
      <c r="C34" s="462"/>
      <c r="D34" s="462"/>
      <c r="E34" s="462"/>
      <c r="F34" s="462"/>
      <c r="G34" s="462"/>
      <c r="H34" s="462"/>
      <c r="I34" s="462"/>
      <c r="J34" s="462"/>
      <c r="K34" s="462"/>
      <c r="L34" s="462"/>
      <c r="M34" s="462"/>
      <c r="N34" s="462"/>
      <c r="O34" s="462"/>
    </row>
    <row r="35" spans="1:15" ht="15" customHeight="1" x14ac:dyDescent="0.2">
      <c r="A35" s="462"/>
      <c r="B35" s="462"/>
      <c r="C35" s="462"/>
      <c r="D35" s="462"/>
      <c r="E35" s="462"/>
      <c r="F35" s="462"/>
      <c r="G35" s="462"/>
      <c r="H35" s="462"/>
      <c r="I35" s="462"/>
      <c r="J35" s="462"/>
      <c r="K35" s="462"/>
      <c r="L35" s="462"/>
      <c r="M35" s="462"/>
      <c r="N35" s="462"/>
      <c r="O35" s="462"/>
    </row>
    <row r="36" spans="1:15" ht="15" customHeight="1" x14ac:dyDescent="0.2">
      <c r="A36" s="462"/>
      <c r="B36" s="462"/>
      <c r="C36" s="462"/>
      <c r="D36" s="462"/>
      <c r="E36" s="462"/>
      <c r="F36" s="462"/>
      <c r="G36" s="462"/>
      <c r="H36" s="462"/>
      <c r="I36" s="462"/>
      <c r="J36" s="462"/>
      <c r="K36" s="462"/>
      <c r="L36" s="462"/>
      <c r="M36" s="462"/>
      <c r="N36" s="462"/>
      <c r="O36" s="462"/>
    </row>
    <row r="37" spans="1:15" ht="15" customHeight="1" x14ac:dyDescent="0.2">
      <c r="A37" s="462"/>
      <c r="B37" s="462"/>
      <c r="C37" s="462"/>
      <c r="D37" s="462"/>
      <c r="E37" s="462"/>
      <c r="F37" s="462"/>
      <c r="G37" s="462"/>
      <c r="H37" s="462"/>
      <c r="I37" s="462"/>
      <c r="J37" s="462"/>
      <c r="K37" s="462"/>
      <c r="L37" s="462"/>
      <c r="M37" s="462"/>
      <c r="N37" s="462"/>
      <c r="O37" s="462"/>
    </row>
    <row r="38" spans="1:15" ht="15" customHeight="1" x14ac:dyDescent="0.2">
      <c r="A38" s="462"/>
      <c r="B38" s="462"/>
      <c r="C38" s="462"/>
      <c r="D38" s="462"/>
      <c r="E38" s="462"/>
      <c r="F38" s="462"/>
      <c r="G38" s="462"/>
      <c r="H38" s="462"/>
      <c r="I38" s="462"/>
      <c r="J38" s="462"/>
      <c r="K38" s="462"/>
      <c r="L38" s="462"/>
      <c r="M38" s="462"/>
      <c r="N38" s="462"/>
      <c r="O38" s="462"/>
    </row>
    <row r="39" spans="1:15" ht="15" customHeight="1" x14ac:dyDescent="0.2">
      <c r="A39" s="462"/>
      <c r="B39" s="462"/>
      <c r="C39" s="462"/>
      <c r="D39" s="462"/>
      <c r="E39" s="462"/>
      <c r="F39" s="462"/>
      <c r="G39" s="462"/>
      <c r="H39" s="462"/>
      <c r="I39" s="462"/>
      <c r="J39" s="462"/>
      <c r="K39" s="462"/>
      <c r="L39" s="462"/>
      <c r="M39" s="462"/>
      <c r="N39" s="462"/>
      <c r="O39" s="462"/>
    </row>
    <row r="40" spans="1:15" ht="15" customHeight="1" x14ac:dyDescent="0.2">
      <c r="A40" s="462"/>
      <c r="B40" s="462"/>
      <c r="C40" s="462"/>
      <c r="D40" s="462"/>
      <c r="E40" s="462"/>
      <c r="F40" s="462"/>
      <c r="G40" s="462"/>
      <c r="H40" s="462"/>
      <c r="I40" s="462"/>
      <c r="J40" s="462"/>
      <c r="K40" s="462"/>
      <c r="L40" s="462"/>
      <c r="M40" s="462"/>
      <c r="N40" s="462"/>
      <c r="O40" s="462"/>
    </row>
    <row r="41" spans="1:15" ht="15" customHeight="1" x14ac:dyDescent="0.2">
      <c r="A41" s="462"/>
      <c r="B41" s="834" t="s">
        <v>500</v>
      </c>
      <c r="C41" s="834"/>
      <c r="D41" s="546"/>
      <c r="E41" s="546"/>
      <c r="F41" s="462"/>
      <c r="G41" s="462"/>
      <c r="H41" s="462"/>
      <c r="I41" s="462"/>
      <c r="J41" s="462"/>
      <c r="K41" s="835" t="s">
        <v>550</v>
      </c>
      <c r="L41" s="835"/>
      <c r="M41" s="835"/>
      <c r="N41" s="835"/>
      <c r="O41" s="462"/>
    </row>
    <row r="42" spans="1:15" ht="15" customHeight="1" x14ac:dyDescent="0.2">
      <c r="A42" s="462"/>
      <c r="B42" s="120" t="s">
        <v>28</v>
      </c>
      <c r="C42" s="462"/>
      <c r="D42" s="462"/>
      <c r="E42" s="462"/>
      <c r="F42" s="462"/>
      <c r="G42" s="462"/>
      <c r="H42" s="462"/>
      <c r="I42" s="462"/>
      <c r="J42" s="462"/>
      <c r="K42" s="462"/>
      <c r="L42" s="224"/>
      <c r="M42" s="462"/>
      <c r="N42" s="462"/>
      <c r="O42" s="462"/>
    </row>
    <row r="43" spans="1:15" ht="20.100000000000001" customHeight="1" x14ac:dyDescent="0.2">
      <c r="A43" s="462"/>
      <c r="B43" s="462"/>
      <c r="C43" s="462"/>
      <c r="D43" s="462"/>
      <c r="E43" s="462"/>
      <c r="F43" s="462"/>
      <c r="G43" s="462"/>
      <c r="H43" s="462"/>
      <c r="I43" s="462"/>
      <c r="J43" s="462"/>
      <c r="K43" s="462"/>
      <c r="L43" s="462"/>
      <c r="M43" s="462"/>
      <c r="N43" s="462"/>
      <c r="O43" s="462"/>
    </row>
    <row r="44" spans="1:15" ht="15.95" customHeight="1" x14ac:dyDescent="0.2">
      <c r="A44" s="462"/>
      <c r="B44" s="823" t="s">
        <v>389</v>
      </c>
      <c r="C44" s="823"/>
      <c r="D44" s="823"/>
      <c r="E44" s="823"/>
      <c r="F44" s="823"/>
      <c r="G44" s="823"/>
      <c r="H44" s="823"/>
      <c r="I44" s="823"/>
      <c r="J44" s="823"/>
      <c r="K44" s="823"/>
      <c r="L44" s="823"/>
      <c r="M44" s="823"/>
      <c r="N44" s="823"/>
      <c r="O44" s="462"/>
    </row>
    <row r="45" spans="1:15" ht="15" customHeight="1" x14ac:dyDescent="0.2">
      <c r="A45" s="462"/>
      <c r="B45" s="462"/>
      <c r="C45" s="462"/>
      <c r="D45" s="462"/>
      <c r="E45" s="462"/>
      <c r="F45" s="462"/>
      <c r="G45" s="462"/>
      <c r="H45" s="462"/>
      <c r="I45" s="462"/>
      <c r="J45" s="462"/>
      <c r="K45" s="462"/>
      <c r="L45" s="462"/>
      <c r="M45" s="462"/>
      <c r="N45" s="462"/>
      <c r="O45" s="462"/>
    </row>
    <row r="46" spans="1:15" ht="15" customHeight="1" x14ac:dyDescent="0.2">
      <c r="A46" s="462"/>
      <c r="B46" s="462"/>
      <c r="C46" s="462"/>
      <c r="D46" s="462"/>
      <c r="E46" s="462"/>
      <c r="F46" s="462"/>
      <c r="G46" s="462"/>
      <c r="H46" s="462"/>
      <c r="I46" s="462"/>
      <c r="J46" s="462"/>
      <c r="K46" s="462"/>
      <c r="L46" s="462"/>
      <c r="M46" s="462"/>
      <c r="N46" s="462"/>
      <c r="O46" s="462"/>
    </row>
    <row r="47" spans="1:15" ht="15" customHeight="1" x14ac:dyDescent="0.2">
      <c r="A47" s="462"/>
      <c r="B47" s="462"/>
      <c r="C47" s="462"/>
      <c r="D47" s="462"/>
      <c r="E47" s="462"/>
      <c r="F47" s="462"/>
      <c r="G47" s="462"/>
      <c r="H47" s="462"/>
      <c r="I47" s="462"/>
      <c r="J47" s="462"/>
      <c r="K47" s="462"/>
      <c r="L47" s="462"/>
      <c r="M47" s="462"/>
      <c r="N47" s="462"/>
      <c r="O47" s="462"/>
    </row>
    <row r="48" spans="1:15" ht="15" customHeight="1" x14ac:dyDescent="0.2">
      <c r="A48" s="462"/>
      <c r="B48" s="462"/>
      <c r="C48" s="462"/>
      <c r="D48" s="462"/>
      <c r="E48" s="462"/>
      <c r="F48" s="462"/>
      <c r="G48" s="462"/>
      <c r="H48" s="462"/>
      <c r="I48" s="462"/>
      <c r="J48" s="462"/>
      <c r="K48" s="462"/>
      <c r="L48" s="462"/>
      <c r="M48" s="462"/>
      <c r="N48" s="462"/>
      <c r="O48" s="462"/>
    </row>
    <row r="49" spans="1:15" ht="15" customHeight="1" x14ac:dyDescent="0.2">
      <c r="A49" s="462"/>
      <c r="B49" s="462"/>
      <c r="C49" s="462"/>
      <c r="D49" s="462"/>
      <c r="E49" s="462"/>
      <c r="F49" s="462"/>
      <c r="G49" s="462"/>
      <c r="H49" s="462"/>
      <c r="I49" s="462"/>
      <c r="J49" s="462"/>
      <c r="K49" s="462"/>
      <c r="L49" s="462"/>
      <c r="M49" s="462"/>
      <c r="N49" s="462"/>
      <c r="O49" s="462"/>
    </row>
    <row r="50" spans="1:15" ht="15" customHeight="1" x14ac:dyDescent="0.2">
      <c r="A50" s="462"/>
      <c r="B50" s="462"/>
      <c r="C50" s="462"/>
      <c r="D50" s="462"/>
      <c r="E50" s="462"/>
      <c r="F50" s="462"/>
      <c r="G50" s="462"/>
      <c r="H50" s="462"/>
      <c r="I50" s="462"/>
      <c r="J50" s="462"/>
      <c r="K50" s="462"/>
      <c r="L50" s="462"/>
      <c r="M50" s="462"/>
      <c r="N50" s="462"/>
      <c r="O50" s="462"/>
    </row>
    <row r="51" spans="1:15" ht="15" customHeight="1" x14ac:dyDescent="0.2">
      <c r="A51" s="462"/>
      <c r="B51" s="462"/>
      <c r="C51" s="462"/>
      <c r="D51" s="462"/>
      <c r="E51" s="462"/>
      <c r="F51" s="462"/>
      <c r="G51" s="462"/>
      <c r="H51" s="462"/>
      <c r="I51" s="462"/>
      <c r="J51" s="462"/>
      <c r="K51" s="462"/>
      <c r="L51" s="462"/>
      <c r="M51" s="462"/>
      <c r="N51" s="462"/>
      <c r="O51" s="462"/>
    </row>
    <row r="52" spans="1:15" ht="15" customHeight="1" x14ac:dyDescent="0.2">
      <c r="A52" s="462"/>
      <c r="B52" s="462"/>
      <c r="C52" s="462"/>
      <c r="D52" s="462"/>
      <c r="E52" s="462"/>
      <c r="F52" s="462"/>
      <c r="G52" s="462"/>
      <c r="H52" s="462"/>
      <c r="I52" s="462"/>
      <c r="J52" s="462"/>
      <c r="K52" s="462"/>
      <c r="L52" s="462"/>
      <c r="M52" s="462"/>
      <c r="N52" s="462"/>
      <c r="O52" s="462"/>
    </row>
    <row r="53" spans="1:15" ht="15" customHeight="1" x14ac:dyDescent="0.2">
      <c r="A53" s="462"/>
      <c r="B53" s="462"/>
      <c r="C53" s="462"/>
      <c r="D53" s="462"/>
      <c r="E53" s="462"/>
      <c r="F53" s="462"/>
      <c r="G53" s="462"/>
      <c r="H53" s="462"/>
      <c r="I53" s="462"/>
      <c r="J53" s="462"/>
      <c r="K53" s="462"/>
      <c r="L53" s="462"/>
      <c r="M53" s="462"/>
      <c r="N53" s="462"/>
      <c r="O53" s="462"/>
    </row>
    <row r="54" spans="1:15" ht="15" customHeight="1" x14ac:dyDescent="0.2">
      <c r="A54" s="462"/>
      <c r="B54" s="462"/>
      <c r="C54" s="462"/>
      <c r="D54" s="462"/>
      <c r="E54" s="462"/>
      <c r="F54" s="462"/>
      <c r="G54" s="462"/>
      <c r="H54" s="462"/>
      <c r="I54" s="462"/>
      <c r="J54" s="462"/>
      <c r="K54" s="462"/>
      <c r="L54" s="462"/>
      <c r="M54" s="462"/>
      <c r="N54" s="462"/>
      <c r="O54" s="462"/>
    </row>
    <row r="55" spans="1:15" ht="15" customHeight="1" x14ac:dyDescent="0.2">
      <c r="A55" s="462"/>
      <c r="B55" s="462"/>
      <c r="C55" s="462"/>
      <c r="D55" s="462"/>
      <c r="E55" s="462"/>
      <c r="F55" s="462"/>
      <c r="G55" s="462"/>
      <c r="H55" s="462"/>
      <c r="I55" s="462"/>
      <c r="J55" s="462"/>
      <c r="K55" s="462"/>
      <c r="L55" s="462"/>
      <c r="M55" s="462"/>
      <c r="N55" s="462"/>
      <c r="O55" s="462"/>
    </row>
    <row r="56" spans="1:15" ht="15" customHeight="1" x14ac:dyDescent="0.2">
      <c r="A56" s="462"/>
      <c r="B56" s="462"/>
      <c r="C56" s="462"/>
      <c r="D56" s="462"/>
      <c r="E56" s="462"/>
      <c r="F56" s="462"/>
      <c r="G56" s="462"/>
      <c r="H56" s="462"/>
      <c r="I56" s="462"/>
      <c r="J56" s="462"/>
      <c r="K56" s="462"/>
      <c r="L56" s="462"/>
      <c r="M56" s="462"/>
      <c r="N56" s="462"/>
      <c r="O56" s="462"/>
    </row>
    <row r="57" spans="1:15" ht="15" customHeight="1" x14ac:dyDescent="0.2">
      <c r="A57" s="462"/>
      <c r="B57" s="462"/>
      <c r="C57" s="462"/>
      <c r="D57" s="462"/>
      <c r="E57" s="462"/>
      <c r="F57" s="462"/>
      <c r="G57" s="462"/>
      <c r="H57" s="462"/>
      <c r="I57" s="462"/>
      <c r="J57" s="462"/>
      <c r="K57" s="462"/>
      <c r="L57" s="462"/>
      <c r="M57" s="462"/>
      <c r="N57" s="462"/>
      <c r="O57" s="462"/>
    </row>
    <row r="58" spans="1:15" ht="15" customHeight="1" x14ac:dyDescent="0.2">
      <c r="A58" s="462"/>
      <c r="B58" s="462"/>
      <c r="C58" s="462"/>
      <c r="D58" s="462"/>
      <c r="E58" s="462"/>
      <c r="F58" s="462"/>
      <c r="G58" s="462"/>
      <c r="H58" s="462"/>
      <c r="I58" s="462"/>
      <c r="J58" s="462"/>
      <c r="K58" s="462"/>
      <c r="L58" s="462"/>
      <c r="M58" s="462"/>
      <c r="N58" s="462"/>
      <c r="O58" s="462"/>
    </row>
    <row r="59" spans="1:15" ht="15" customHeight="1" x14ac:dyDescent="0.2">
      <c r="A59" s="462"/>
      <c r="B59" s="462"/>
      <c r="C59" s="462"/>
      <c r="D59" s="462"/>
      <c r="E59" s="462"/>
      <c r="F59" s="462"/>
      <c r="G59" s="462"/>
      <c r="H59" s="462"/>
      <c r="I59" s="462"/>
      <c r="J59" s="462"/>
      <c r="K59" s="462"/>
      <c r="L59" s="462"/>
      <c r="M59" s="462"/>
      <c r="N59" s="462"/>
      <c r="O59" s="462"/>
    </row>
    <row r="60" spans="1:15" ht="15" customHeight="1" x14ac:dyDescent="0.2">
      <c r="A60" s="462"/>
      <c r="B60" s="462"/>
      <c r="C60" s="462"/>
      <c r="D60" s="462"/>
      <c r="E60" s="462"/>
      <c r="F60" s="462"/>
      <c r="G60" s="462"/>
      <c r="H60" s="462"/>
      <c r="I60" s="462"/>
      <c r="J60" s="462"/>
      <c r="K60" s="462"/>
      <c r="L60" s="462"/>
      <c r="M60" s="462"/>
      <c r="N60" s="462"/>
      <c r="O60" s="462"/>
    </row>
    <row r="61" spans="1:15" ht="15" customHeight="1" x14ac:dyDescent="0.2">
      <c r="A61" s="462"/>
      <c r="B61" s="462"/>
      <c r="C61" s="462"/>
      <c r="D61" s="462"/>
      <c r="E61" s="462"/>
      <c r="F61" s="462"/>
      <c r="G61" s="462"/>
      <c r="H61" s="462"/>
      <c r="I61" s="462"/>
      <c r="J61" s="462"/>
      <c r="K61" s="462"/>
      <c r="L61" s="462"/>
      <c r="M61" s="462"/>
      <c r="N61" s="462"/>
      <c r="O61" s="462"/>
    </row>
    <row r="62" spans="1:15" ht="15" customHeight="1" x14ac:dyDescent="0.2">
      <c r="A62" s="462"/>
      <c r="B62" s="462"/>
      <c r="C62" s="462"/>
      <c r="D62" s="462"/>
      <c r="E62" s="462"/>
      <c r="F62" s="462"/>
      <c r="G62" s="462"/>
      <c r="H62" s="462"/>
      <c r="I62" s="462"/>
      <c r="J62" s="462"/>
      <c r="K62" s="462"/>
      <c r="L62" s="462"/>
      <c r="M62" s="462"/>
      <c r="N62" s="462"/>
      <c r="O62" s="462"/>
    </row>
    <row r="63" spans="1:15" ht="15" customHeight="1" x14ac:dyDescent="0.2">
      <c r="A63" s="462"/>
      <c r="B63" s="462"/>
      <c r="C63" s="462"/>
      <c r="D63" s="462"/>
      <c r="E63" s="462"/>
      <c r="F63" s="462"/>
      <c r="G63" s="462"/>
      <c r="H63" s="462"/>
      <c r="I63" s="462"/>
      <c r="J63" s="462"/>
      <c r="K63" s="462"/>
      <c r="L63" s="462"/>
      <c r="M63" s="462"/>
      <c r="N63" s="462"/>
      <c r="O63" s="462"/>
    </row>
    <row r="64" spans="1:15" ht="15" customHeight="1" x14ac:dyDescent="0.2">
      <c r="A64" s="462"/>
      <c r="B64" s="834" t="s">
        <v>500</v>
      </c>
      <c r="C64" s="834"/>
      <c r="D64" s="462"/>
      <c r="E64" s="462"/>
      <c r="F64" s="462"/>
      <c r="G64" s="462"/>
      <c r="H64" s="462"/>
      <c r="I64" s="462"/>
      <c r="J64" s="462"/>
      <c r="K64" s="835" t="s">
        <v>550</v>
      </c>
      <c r="L64" s="835"/>
      <c r="M64" s="835"/>
      <c r="N64" s="835"/>
      <c r="O64" s="462"/>
    </row>
    <row r="65" spans="1:15" ht="15" customHeight="1" x14ac:dyDescent="0.2">
      <c r="A65" s="462"/>
      <c r="B65" s="120" t="s">
        <v>28</v>
      </c>
      <c r="C65" s="462"/>
      <c r="D65" s="462"/>
      <c r="E65" s="462"/>
      <c r="F65" s="462"/>
      <c r="G65" s="462"/>
      <c r="H65" s="462"/>
      <c r="I65" s="462"/>
      <c r="J65" s="462"/>
      <c r="K65" s="462"/>
      <c r="L65" s="224"/>
      <c r="M65" s="462"/>
      <c r="N65" s="462"/>
      <c r="O65" s="462"/>
    </row>
    <row r="66" spans="1:15" ht="20.100000000000001" customHeight="1" x14ac:dyDescent="0.2">
      <c r="A66" s="462"/>
      <c r="B66" s="462"/>
      <c r="C66" s="462"/>
      <c r="D66" s="462"/>
      <c r="E66" s="462"/>
      <c r="F66" s="462"/>
      <c r="G66" s="462"/>
      <c r="H66" s="462"/>
      <c r="I66" s="462"/>
      <c r="J66" s="462"/>
      <c r="K66" s="462"/>
      <c r="L66" s="462"/>
      <c r="M66" s="462"/>
      <c r="N66" s="462"/>
      <c r="O66" s="462"/>
    </row>
    <row r="67" spans="1:15" ht="15.95" customHeight="1" x14ac:dyDescent="0.2">
      <c r="A67" s="462"/>
      <c r="B67" s="823" t="str">
        <f>"MORTALIDADE PROPORCIONAL " &amp; AUX!E3 &amp; " NO TRIÉNIO 2009-2011, POR CICLO DE VIDA PARA OS GRANDES GRUPOS DE CAUSAS DE MORTE, AMBOS OS SEXOS"</f>
        <v>MORTALIDADE PROPORCIONAL NA ULS NORTE ALENTEJANO NO TRIÉNIO 2009-2011, POR CICLO DE VIDA PARA OS GRANDES GRUPOS DE CAUSAS DE MORTE, AMBOS OS SEXOS</v>
      </c>
      <c r="C67" s="823"/>
      <c r="D67" s="823"/>
      <c r="E67" s="823"/>
      <c r="F67" s="823"/>
      <c r="G67" s="823"/>
      <c r="H67" s="823"/>
      <c r="I67" s="823"/>
      <c r="J67" s="823"/>
      <c r="K67" s="823"/>
      <c r="L67" s="823"/>
      <c r="M67" s="823"/>
      <c r="N67" s="823"/>
      <c r="O67" s="462"/>
    </row>
    <row r="68" spans="1:15" ht="15" customHeight="1" x14ac:dyDescent="0.2">
      <c r="A68" s="462"/>
      <c r="B68" s="462"/>
      <c r="C68" s="462"/>
      <c r="D68" s="462"/>
      <c r="E68" s="462"/>
      <c r="F68" s="462"/>
      <c r="G68" s="462"/>
      <c r="H68" s="462"/>
      <c r="I68" s="462"/>
      <c r="J68" s="462"/>
      <c r="K68" s="462"/>
      <c r="L68" s="462"/>
      <c r="M68" s="462"/>
      <c r="N68" s="462"/>
      <c r="O68" s="462"/>
    </row>
    <row r="69" spans="1:15" ht="15" customHeight="1" x14ac:dyDescent="0.2">
      <c r="A69" s="462"/>
      <c r="B69" s="462"/>
      <c r="C69" s="462"/>
      <c r="D69" s="462"/>
      <c r="E69" s="462"/>
      <c r="F69" s="462"/>
      <c r="G69" s="462"/>
      <c r="H69" s="462"/>
      <c r="I69" s="462"/>
      <c r="J69" s="462"/>
      <c r="K69" s="462"/>
      <c r="L69" s="462"/>
      <c r="M69" s="462"/>
      <c r="N69" s="462"/>
      <c r="O69" s="462"/>
    </row>
    <row r="70" spans="1:15" ht="15" customHeight="1" x14ac:dyDescent="0.2">
      <c r="A70" s="462"/>
      <c r="B70" s="462"/>
      <c r="C70" s="462"/>
      <c r="D70" s="462"/>
      <c r="E70" s="462"/>
      <c r="F70" s="462"/>
      <c r="G70" s="462"/>
      <c r="H70" s="462"/>
      <c r="I70" s="462"/>
      <c r="J70" s="462"/>
      <c r="K70" s="462"/>
      <c r="L70" s="462"/>
      <c r="M70" s="462"/>
      <c r="N70" s="462"/>
      <c r="O70" s="462"/>
    </row>
    <row r="71" spans="1:15" ht="15" customHeight="1" x14ac:dyDescent="0.2">
      <c r="A71" s="462"/>
      <c r="B71" s="462"/>
      <c r="C71" s="462"/>
      <c r="D71" s="462"/>
      <c r="E71" s="462"/>
      <c r="F71" s="462"/>
      <c r="G71" s="462"/>
      <c r="H71" s="462"/>
      <c r="I71" s="462"/>
      <c r="J71" s="462"/>
      <c r="K71" s="462"/>
      <c r="L71" s="462"/>
      <c r="M71" s="462"/>
      <c r="N71" s="462"/>
      <c r="O71" s="462"/>
    </row>
    <row r="72" spans="1:15" ht="15" customHeight="1" x14ac:dyDescent="0.2">
      <c r="A72" s="462"/>
      <c r="B72" s="462"/>
      <c r="C72" s="462"/>
      <c r="D72" s="462"/>
      <c r="E72" s="462"/>
      <c r="F72" s="462"/>
      <c r="G72" s="462"/>
      <c r="H72" s="462"/>
      <c r="I72" s="462"/>
      <c r="J72" s="462"/>
      <c r="K72" s="462"/>
      <c r="L72" s="462"/>
      <c r="M72" s="462"/>
      <c r="N72" s="462"/>
      <c r="O72" s="462"/>
    </row>
    <row r="73" spans="1:15" ht="15" customHeight="1" x14ac:dyDescent="0.2">
      <c r="A73" s="462"/>
      <c r="B73" s="462"/>
      <c r="C73" s="462"/>
      <c r="D73" s="462"/>
      <c r="E73" s="462"/>
      <c r="F73" s="462"/>
      <c r="G73" s="462"/>
      <c r="H73" s="462"/>
      <c r="I73" s="462"/>
      <c r="J73" s="462"/>
      <c r="K73" s="462"/>
      <c r="L73" s="462"/>
      <c r="M73" s="462"/>
      <c r="N73" s="462"/>
      <c r="O73" s="462"/>
    </row>
    <row r="74" spans="1:15" ht="15" customHeight="1" x14ac:dyDescent="0.2">
      <c r="A74" s="462"/>
      <c r="B74" s="462"/>
      <c r="C74" s="462"/>
      <c r="D74" s="462"/>
      <c r="E74" s="462"/>
      <c r="F74" s="462"/>
      <c r="G74" s="462"/>
      <c r="H74" s="462"/>
      <c r="I74" s="462"/>
      <c r="J74" s="462"/>
      <c r="K74" s="462"/>
      <c r="L74" s="462"/>
      <c r="M74" s="462"/>
      <c r="N74" s="462"/>
      <c r="O74" s="462"/>
    </row>
    <row r="75" spans="1:15" ht="15" customHeight="1" x14ac:dyDescent="0.2">
      <c r="A75" s="462"/>
      <c r="B75" s="462"/>
      <c r="C75" s="462"/>
      <c r="D75" s="462"/>
      <c r="E75" s="462"/>
      <c r="F75" s="462"/>
      <c r="G75" s="462"/>
      <c r="H75" s="462"/>
      <c r="I75" s="462"/>
      <c r="J75" s="462"/>
      <c r="K75" s="462"/>
      <c r="L75" s="462"/>
      <c r="M75" s="462"/>
      <c r="N75" s="462"/>
      <c r="O75" s="462"/>
    </row>
    <row r="76" spans="1:15" ht="15" customHeight="1" x14ac:dyDescent="0.2">
      <c r="A76" s="462"/>
      <c r="B76" s="462"/>
      <c r="C76" s="462"/>
      <c r="D76" s="462"/>
      <c r="E76" s="462"/>
      <c r="F76" s="462"/>
      <c r="G76" s="462"/>
      <c r="H76" s="462"/>
      <c r="I76" s="462"/>
      <c r="J76" s="462"/>
      <c r="K76" s="462"/>
      <c r="L76" s="462"/>
      <c r="M76" s="462"/>
      <c r="N76" s="462"/>
      <c r="O76" s="462"/>
    </row>
    <row r="77" spans="1:15" ht="15" customHeight="1" x14ac:dyDescent="0.2">
      <c r="A77" s="462"/>
      <c r="B77" s="462"/>
      <c r="C77" s="462"/>
      <c r="D77" s="462"/>
      <c r="E77" s="462"/>
      <c r="F77" s="462"/>
      <c r="G77" s="462"/>
      <c r="H77" s="462"/>
      <c r="I77" s="462"/>
      <c r="J77" s="462"/>
      <c r="K77" s="462"/>
      <c r="L77" s="462"/>
      <c r="M77" s="462"/>
      <c r="N77" s="462"/>
      <c r="O77" s="462"/>
    </row>
    <row r="78" spans="1:15" ht="15" customHeight="1" x14ac:dyDescent="0.2">
      <c r="A78" s="462"/>
      <c r="B78" s="462"/>
      <c r="C78" s="462"/>
      <c r="D78" s="462"/>
      <c r="E78" s="462"/>
      <c r="F78" s="462"/>
      <c r="G78" s="462"/>
      <c r="H78" s="462"/>
      <c r="I78" s="462"/>
      <c r="J78" s="462"/>
      <c r="K78" s="462"/>
      <c r="L78" s="462"/>
      <c r="M78" s="462"/>
      <c r="N78" s="462"/>
      <c r="O78" s="462"/>
    </row>
    <row r="79" spans="1:15" ht="15" customHeight="1" x14ac:dyDescent="0.2">
      <c r="A79" s="462"/>
      <c r="B79" s="462"/>
      <c r="C79" s="462"/>
      <c r="D79" s="462"/>
      <c r="E79" s="462"/>
      <c r="F79" s="462"/>
      <c r="G79" s="462"/>
      <c r="H79" s="462"/>
      <c r="I79" s="462"/>
      <c r="J79" s="462"/>
      <c r="K79" s="462"/>
      <c r="L79" s="462"/>
      <c r="M79" s="462"/>
      <c r="N79" s="462"/>
      <c r="O79" s="462"/>
    </row>
    <row r="80" spans="1:15" ht="15" customHeight="1" x14ac:dyDescent="0.2">
      <c r="A80" s="462"/>
      <c r="B80" s="462"/>
      <c r="C80" s="462"/>
      <c r="D80" s="462"/>
      <c r="E80" s="462"/>
      <c r="F80" s="462"/>
      <c r="G80" s="462"/>
      <c r="H80" s="462"/>
      <c r="I80" s="462"/>
      <c r="J80" s="462"/>
      <c r="K80" s="462"/>
      <c r="L80" s="462"/>
      <c r="M80" s="462"/>
      <c r="N80" s="462"/>
      <c r="O80" s="462"/>
    </row>
    <row r="81" spans="1:15" ht="15" customHeight="1" x14ac:dyDescent="0.2">
      <c r="A81" s="462"/>
      <c r="B81" s="462"/>
      <c r="C81" s="462"/>
      <c r="D81" s="462"/>
      <c r="E81" s="462"/>
      <c r="F81" s="462"/>
      <c r="G81" s="462"/>
      <c r="H81" s="462"/>
      <c r="I81" s="462"/>
      <c r="J81" s="462"/>
      <c r="K81" s="462"/>
      <c r="L81" s="462"/>
      <c r="M81" s="462"/>
      <c r="N81" s="462"/>
      <c r="O81" s="462"/>
    </row>
    <row r="82" spans="1:15" ht="15" customHeight="1" x14ac:dyDescent="0.2">
      <c r="A82" s="462"/>
      <c r="B82" s="462"/>
      <c r="C82" s="462"/>
      <c r="D82" s="462"/>
      <c r="E82" s="462"/>
      <c r="F82" s="462"/>
      <c r="G82" s="462"/>
      <c r="H82" s="462"/>
      <c r="I82" s="462"/>
      <c r="J82" s="462"/>
      <c r="K82" s="462"/>
      <c r="L82" s="462"/>
      <c r="M82" s="462"/>
      <c r="N82" s="462"/>
      <c r="O82" s="462"/>
    </row>
    <row r="83" spans="1:15" ht="15" customHeight="1" x14ac:dyDescent="0.2">
      <c r="A83" s="462"/>
      <c r="B83" s="462"/>
      <c r="C83" s="462"/>
      <c r="D83" s="462"/>
      <c r="E83" s="462"/>
      <c r="F83" s="462"/>
      <c r="G83" s="462"/>
      <c r="H83" s="462"/>
      <c r="I83" s="462"/>
      <c r="J83" s="462"/>
      <c r="K83" s="462"/>
      <c r="L83" s="462"/>
      <c r="M83" s="462"/>
      <c r="N83" s="462"/>
      <c r="O83" s="462"/>
    </row>
    <row r="84" spans="1:15" ht="15" customHeight="1" x14ac:dyDescent="0.2">
      <c r="A84" s="462"/>
      <c r="B84" s="462"/>
      <c r="C84" s="462"/>
      <c r="D84" s="462"/>
      <c r="E84" s="462"/>
      <c r="F84" s="462"/>
      <c r="G84" s="462"/>
      <c r="H84" s="462"/>
      <c r="I84" s="462"/>
      <c r="J84" s="462"/>
      <c r="K84" s="462"/>
      <c r="L84" s="462"/>
      <c r="M84" s="462"/>
      <c r="N84" s="462"/>
      <c r="O84" s="462"/>
    </row>
    <row r="85" spans="1:15" ht="15" customHeight="1" x14ac:dyDescent="0.2">
      <c r="A85" s="462"/>
      <c r="B85" s="462"/>
      <c r="C85" s="462"/>
      <c r="D85" s="462"/>
      <c r="E85" s="462"/>
      <c r="F85" s="462"/>
      <c r="G85" s="462"/>
      <c r="H85" s="462"/>
      <c r="I85" s="462"/>
      <c r="J85" s="462"/>
      <c r="K85" s="462"/>
      <c r="L85" s="462"/>
      <c r="M85" s="462"/>
      <c r="N85" s="462"/>
      <c r="O85" s="462"/>
    </row>
    <row r="86" spans="1:15" ht="15" customHeight="1" x14ac:dyDescent="0.2">
      <c r="A86" s="462"/>
      <c r="B86" s="462"/>
      <c r="C86" s="462"/>
      <c r="D86" s="462"/>
      <c r="E86" s="462"/>
      <c r="F86" s="462"/>
      <c r="G86" s="462"/>
      <c r="H86" s="462"/>
      <c r="I86" s="462"/>
      <c r="J86" s="462"/>
      <c r="K86" s="462"/>
      <c r="L86" s="462"/>
      <c r="M86" s="462"/>
      <c r="N86" s="462"/>
      <c r="O86" s="462"/>
    </row>
    <row r="87" spans="1:15" ht="15" customHeight="1" x14ac:dyDescent="0.2">
      <c r="A87" s="462"/>
      <c r="B87" s="462"/>
      <c r="C87" s="462"/>
      <c r="D87" s="462"/>
      <c r="E87" s="462"/>
      <c r="F87" s="462"/>
      <c r="G87" s="462"/>
      <c r="H87" s="462"/>
      <c r="I87" s="462"/>
      <c r="J87" s="462"/>
      <c r="K87" s="462"/>
      <c r="L87" s="462"/>
      <c r="M87" s="462"/>
      <c r="N87" s="462"/>
      <c r="O87" s="462"/>
    </row>
    <row r="88" spans="1:15" ht="15" customHeight="1" x14ac:dyDescent="0.2">
      <c r="A88" s="462"/>
      <c r="B88" s="462"/>
      <c r="C88" s="462"/>
      <c r="D88" s="462"/>
      <c r="E88" s="462"/>
      <c r="F88" s="462"/>
      <c r="G88" s="462"/>
      <c r="H88" s="462"/>
      <c r="I88" s="462"/>
      <c r="J88" s="462"/>
      <c r="K88" s="462"/>
      <c r="L88" s="462"/>
      <c r="M88" s="462"/>
      <c r="N88" s="462"/>
      <c r="O88" s="462"/>
    </row>
    <row r="89" spans="1:15" ht="15" customHeight="1" x14ac:dyDescent="0.2">
      <c r="A89" s="462"/>
      <c r="B89" s="462"/>
      <c r="C89" s="462"/>
      <c r="D89" s="462"/>
      <c r="E89" s="462"/>
      <c r="F89" s="462"/>
      <c r="G89" s="462"/>
      <c r="H89" s="462"/>
      <c r="I89" s="462"/>
      <c r="J89" s="462"/>
      <c r="K89" s="462"/>
      <c r="L89" s="462"/>
      <c r="M89" s="462"/>
      <c r="N89" s="462"/>
      <c r="O89" s="462"/>
    </row>
    <row r="90" spans="1:15" ht="15" customHeight="1" x14ac:dyDescent="0.2">
      <c r="A90" s="462"/>
      <c r="B90" s="462"/>
      <c r="C90" s="462"/>
      <c r="D90" s="462"/>
      <c r="E90" s="462"/>
      <c r="F90" s="462"/>
      <c r="G90" s="462"/>
      <c r="H90" s="462"/>
      <c r="I90" s="462"/>
      <c r="J90" s="462"/>
      <c r="K90" s="462"/>
      <c r="L90" s="462"/>
      <c r="M90" s="462"/>
      <c r="N90" s="462"/>
      <c r="O90" s="462"/>
    </row>
    <row r="91" spans="1:15" ht="15" customHeight="1" x14ac:dyDescent="0.2">
      <c r="A91" s="462"/>
      <c r="B91" s="462"/>
      <c r="C91" s="462"/>
      <c r="D91" s="462"/>
      <c r="E91" s="462"/>
      <c r="F91" s="462"/>
      <c r="G91" s="462"/>
      <c r="H91" s="462"/>
      <c r="I91" s="462"/>
      <c r="J91" s="462"/>
      <c r="K91" s="462"/>
      <c r="L91" s="462"/>
      <c r="M91" s="462"/>
      <c r="N91" s="462"/>
      <c r="O91" s="462"/>
    </row>
    <row r="92" spans="1:15" ht="15" customHeight="1" x14ac:dyDescent="0.2">
      <c r="A92" s="462"/>
      <c r="B92" s="462"/>
      <c r="C92" s="462"/>
      <c r="D92" s="462"/>
      <c r="E92" s="462"/>
      <c r="F92" s="462"/>
      <c r="G92" s="462"/>
      <c r="H92" s="462"/>
      <c r="I92" s="462"/>
      <c r="J92" s="462"/>
      <c r="K92" s="462"/>
      <c r="L92" s="462"/>
      <c r="M92" s="462"/>
      <c r="N92" s="462"/>
      <c r="O92" s="462"/>
    </row>
    <row r="93" spans="1:15" ht="15" customHeight="1" x14ac:dyDescent="0.2">
      <c r="A93" s="462"/>
      <c r="B93" s="462"/>
      <c r="C93" s="462"/>
      <c r="D93" s="462"/>
      <c r="E93" s="462"/>
      <c r="F93" s="462"/>
      <c r="G93" s="462"/>
      <c r="H93" s="462"/>
      <c r="I93" s="462"/>
      <c r="J93" s="462"/>
      <c r="K93" s="462"/>
      <c r="L93" s="462"/>
      <c r="M93" s="462"/>
      <c r="N93" s="462"/>
      <c r="O93" s="462"/>
    </row>
    <row r="94" spans="1:15" ht="15" customHeight="1" x14ac:dyDescent="0.2">
      <c r="A94" s="462"/>
      <c r="B94" s="462"/>
      <c r="C94" s="462"/>
      <c r="D94" s="462"/>
      <c r="E94" s="462"/>
      <c r="F94" s="462"/>
      <c r="G94" s="462"/>
      <c r="H94" s="462"/>
      <c r="I94" s="462"/>
      <c r="J94" s="462"/>
      <c r="K94" s="462"/>
      <c r="L94" s="462"/>
      <c r="M94" s="462"/>
      <c r="N94" s="462"/>
      <c r="O94" s="462"/>
    </row>
    <row r="95" spans="1:15" ht="15" customHeight="1" x14ac:dyDescent="0.2">
      <c r="A95" s="462"/>
      <c r="B95" s="462"/>
      <c r="C95" s="462"/>
      <c r="D95" s="462"/>
      <c r="E95" s="462"/>
      <c r="F95" s="462"/>
      <c r="G95" s="462"/>
      <c r="H95" s="462"/>
      <c r="I95" s="462"/>
      <c r="J95" s="462"/>
      <c r="K95" s="462"/>
      <c r="L95" s="462"/>
      <c r="M95" s="462"/>
      <c r="N95" s="462"/>
      <c r="O95" s="462"/>
    </row>
    <row r="96" spans="1:15" ht="15" customHeight="1" x14ac:dyDescent="0.2">
      <c r="A96" s="462"/>
      <c r="B96" s="462"/>
      <c r="C96" s="462"/>
      <c r="D96" s="462"/>
      <c r="E96" s="462"/>
      <c r="F96" s="462"/>
      <c r="G96" s="462"/>
      <c r="H96" s="462"/>
      <c r="I96" s="462"/>
      <c r="J96" s="462"/>
      <c r="K96" s="462"/>
      <c r="L96" s="462"/>
      <c r="M96" s="462"/>
      <c r="N96" s="462"/>
      <c r="O96" s="462"/>
    </row>
    <row r="97" spans="1:15" ht="15" customHeight="1" x14ac:dyDescent="0.2">
      <c r="A97" s="462"/>
      <c r="B97" s="462"/>
      <c r="C97" s="462"/>
      <c r="D97" s="462"/>
      <c r="E97" s="462"/>
      <c r="F97" s="462"/>
      <c r="G97" s="462"/>
      <c r="H97" s="462"/>
      <c r="I97" s="462"/>
      <c r="J97" s="462"/>
      <c r="K97" s="462"/>
      <c r="L97" s="462"/>
      <c r="M97" s="462"/>
      <c r="N97" s="462"/>
      <c r="O97" s="462"/>
    </row>
    <row r="98" spans="1:15" ht="15" customHeight="1" x14ac:dyDescent="0.2">
      <c r="A98" s="462"/>
      <c r="B98" s="462"/>
      <c r="C98" s="462"/>
      <c r="D98" s="462"/>
      <c r="E98" s="462"/>
      <c r="F98" s="462"/>
      <c r="G98" s="462"/>
      <c r="H98" s="462"/>
      <c r="I98" s="462"/>
      <c r="J98" s="462"/>
      <c r="K98" s="462"/>
      <c r="L98" s="462"/>
      <c r="M98" s="462"/>
      <c r="N98" s="462"/>
      <c r="O98" s="462"/>
    </row>
    <row r="99" spans="1:15" ht="15" customHeight="1" x14ac:dyDescent="0.2">
      <c r="A99" s="462"/>
      <c r="B99" s="834" t="s">
        <v>500</v>
      </c>
      <c r="C99" s="834"/>
      <c r="D99" s="462"/>
      <c r="E99" s="462"/>
      <c r="F99" s="462"/>
      <c r="G99" s="462"/>
      <c r="H99" s="462"/>
      <c r="I99" s="462"/>
      <c r="J99" s="462"/>
      <c r="K99" s="835" t="s">
        <v>550</v>
      </c>
      <c r="L99" s="835"/>
      <c r="M99" s="835"/>
      <c r="N99" s="835"/>
      <c r="O99" s="462"/>
    </row>
    <row r="100" spans="1:15" ht="15" customHeight="1" x14ac:dyDescent="0.2">
      <c r="A100" s="462"/>
      <c r="B100" s="114" t="s">
        <v>28</v>
      </c>
      <c r="C100" s="462"/>
      <c r="D100" s="462"/>
      <c r="E100" s="462"/>
      <c r="F100" s="462"/>
      <c r="G100" s="462"/>
      <c r="H100" s="462"/>
      <c r="I100" s="462"/>
      <c r="J100" s="462"/>
      <c r="K100" s="462"/>
      <c r="L100" s="462"/>
      <c r="M100" s="462"/>
      <c r="N100" s="462"/>
      <c r="O100" s="462"/>
    </row>
    <row r="101" spans="1:15" ht="15" customHeight="1" x14ac:dyDescent="0.2">
      <c r="A101" s="462"/>
      <c r="B101" s="462"/>
      <c r="C101" s="462"/>
      <c r="D101" s="462"/>
      <c r="E101" s="462"/>
      <c r="F101" s="462"/>
      <c r="G101" s="462"/>
      <c r="H101" s="462"/>
      <c r="I101" s="462"/>
      <c r="J101" s="462"/>
      <c r="K101" s="462"/>
      <c r="L101" s="462"/>
      <c r="M101" s="462"/>
      <c r="N101" s="462"/>
      <c r="O101" s="462"/>
    </row>
    <row r="102" spans="1:15" ht="15" customHeight="1" x14ac:dyDescent="0.2">
      <c r="A102" s="462"/>
      <c r="B102" s="462"/>
      <c r="C102" s="462"/>
      <c r="D102" s="462"/>
      <c r="E102" s="462"/>
      <c r="F102" s="462"/>
      <c r="G102" s="462"/>
      <c r="H102" s="462"/>
      <c r="I102" s="462"/>
      <c r="J102" s="462"/>
      <c r="K102" s="462"/>
      <c r="L102" s="462"/>
      <c r="M102" s="462"/>
      <c r="N102" s="462"/>
      <c r="O102" s="462"/>
    </row>
    <row r="103" spans="1:15" ht="15" customHeight="1" x14ac:dyDescent="0.2">
      <c r="A103" s="462"/>
      <c r="B103" s="462"/>
      <c r="C103" s="462"/>
      <c r="D103" s="462"/>
      <c r="E103" s="462"/>
      <c r="F103" s="462"/>
      <c r="G103" s="462"/>
      <c r="H103" s="462"/>
      <c r="I103" s="462"/>
      <c r="J103" s="462"/>
      <c r="K103" s="462"/>
      <c r="L103" s="462"/>
      <c r="M103" s="462"/>
      <c r="N103" s="462"/>
      <c r="O103" s="462"/>
    </row>
    <row r="104" spans="1:15" ht="15" customHeight="1" x14ac:dyDescent="0.2">
      <c r="A104" s="462"/>
      <c r="B104" s="462"/>
      <c r="C104" s="462"/>
      <c r="D104" s="462"/>
      <c r="E104" s="462"/>
      <c r="F104" s="462"/>
      <c r="G104" s="462"/>
      <c r="H104" s="462"/>
      <c r="I104" s="462"/>
      <c r="J104" s="462"/>
      <c r="K104" s="462"/>
      <c r="L104" s="462"/>
      <c r="M104" s="462"/>
      <c r="N104" s="462"/>
      <c r="O104" s="462"/>
    </row>
    <row r="105" spans="1:15" ht="15" customHeight="1" thickBot="1" x14ac:dyDescent="0.25">
      <c r="A105" s="462"/>
      <c r="B105" s="462"/>
      <c r="C105" s="462"/>
      <c r="D105" s="462"/>
      <c r="E105" s="462"/>
      <c r="F105" s="462"/>
      <c r="G105" s="462"/>
      <c r="H105" s="462"/>
      <c r="I105" s="462"/>
      <c r="J105" s="462"/>
      <c r="K105" s="462"/>
      <c r="L105" s="462"/>
      <c r="M105" s="462"/>
      <c r="N105" s="462"/>
      <c r="O105" s="462"/>
    </row>
    <row r="106" spans="1:15" ht="9.9499999999999993" customHeight="1" x14ac:dyDescent="0.2">
      <c r="A106" s="462"/>
      <c r="B106" s="822"/>
      <c r="C106" s="822"/>
      <c r="D106" s="822"/>
      <c r="E106" s="822"/>
      <c r="F106" s="822"/>
      <c r="G106" s="822"/>
      <c r="H106" s="822"/>
      <c r="I106" s="822"/>
      <c r="J106" s="822"/>
      <c r="K106" s="822"/>
      <c r="L106" s="822"/>
      <c r="M106" s="822"/>
      <c r="N106" s="822"/>
      <c r="O106" s="462"/>
    </row>
  </sheetData>
  <mergeCells count="24">
    <mergeCell ref="B106:N106"/>
    <mergeCell ref="B17:N17"/>
    <mergeCell ref="B21:N21"/>
    <mergeCell ref="B44:N44"/>
    <mergeCell ref="B67:N67"/>
    <mergeCell ref="B41:C41"/>
    <mergeCell ref="B64:C64"/>
    <mergeCell ref="B99:C99"/>
    <mergeCell ref="K41:N41"/>
    <mergeCell ref="K64:N64"/>
    <mergeCell ref="K99:N99"/>
    <mergeCell ref="C19:K19"/>
    <mergeCell ref="B15:G15"/>
    <mergeCell ref="B2:C2"/>
    <mergeCell ref="G2:N2"/>
    <mergeCell ref="B6:N6"/>
    <mergeCell ref="B7:G7"/>
    <mergeCell ref="B8:G8"/>
    <mergeCell ref="B9:G9"/>
    <mergeCell ref="B10:G10"/>
    <mergeCell ref="B11:G11"/>
    <mergeCell ref="B12:G12"/>
    <mergeCell ref="B13:G13"/>
    <mergeCell ref="B14:G14"/>
  </mergeCells>
  <hyperlinks>
    <hyperlink ref="B4" location="INDICE!A1" display="Índice"/>
    <hyperlink ref="B100" location="'D01'!A1" display="Topo"/>
    <hyperlink ref="B42" location="'D01'!A1" display="Topo"/>
    <hyperlink ref="B65" location="'D01'!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78740157480314965" bottom="0.39370078740157483" header="0.31496062992125984" footer="0.31496062992125984"/>
  <pageSetup paperSize="9" scale="69" orientation="portrait" r:id="rId1"/>
  <rowBreaks count="1" manualBreakCount="1">
    <brk id="66"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0ED7991B2B3CB74DA37B6978072C2249" ma:contentTypeVersion="1" ma:contentTypeDescription="Criar um novo documento." ma:contentTypeScope="" ma:versionID="959f6b0771c05a7247a1d90732f04596">
  <xsd:schema xmlns:xsd="http://www.w3.org/2001/XMLSchema" xmlns:xs="http://www.w3.org/2001/XMLSchema" xmlns:p="http://schemas.microsoft.com/office/2006/metadata/properties" xmlns:ns1="http://schemas.microsoft.com/sharepoint/v3" targetNamespace="http://schemas.microsoft.com/office/2006/metadata/properties" ma:root="true" ma:fieldsID="743459f17d579ee16e29e1ce809aafca"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 ma:hidden="true" ma:internalName="PublishingStartDate">
      <xsd:simpleType>
        <xsd:restriction base="dms:Unknown"/>
      </xsd:simpleType>
    </xsd:element>
    <xsd:element name="PublishingExpirationDate" ma:index="9" nillable="true" ma:displayName="Data de Fim do Agendamento"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2AA1A7E-200C-4ECC-B9E4-D0CC1B64B4B4}"/>
</file>

<file path=customXml/itemProps2.xml><?xml version="1.0" encoding="utf-8"?>
<ds:datastoreItem xmlns:ds="http://schemas.openxmlformats.org/officeDocument/2006/customXml" ds:itemID="{331E6134-78B1-44B6-854B-79CD899BD0DB}"/>
</file>

<file path=customXml/itemProps3.xml><?xml version="1.0" encoding="utf-8"?>
<ds:datastoreItem xmlns:ds="http://schemas.openxmlformats.org/officeDocument/2006/customXml" ds:itemID="{51206780-5531-4E6E-999C-94B5CED0183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15</vt:i4>
      </vt:variant>
    </vt:vector>
  </HeadingPairs>
  <TitlesOfParts>
    <vt:vector size="15" baseType="lpstr">
      <vt:lpstr>INTRO</vt:lpstr>
      <vt:lpstr>PLS</vt:lpstr>
      <vt:lpstr>INDICE</vt:lpstr>
      <vt:lpstr>LIGA</vt:lpstr>
      <vt:lpstr>A01</vt:lpstr>
      <vt:lpstr>B01</vt:lpstr>
      <vt:lpstr>C01</vt:lpstr>
      <vt:lpstr>D01</vt:lpstr>
      <vt:lpstr>D02</vt:lpstr>
      <vt:lpstr>D03</vt:lpstr>
      <vt:lpstr>D04</vt:lpstr>
      <vt:lpstr>D05</vt:lpstr>
      <vt:lpstr>E01</vt:lpstr>
      <vt:lpstr>FTEC</vt:lpstr>
      <vt:lpstr>AUX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Observatório Regionais de Saúde</dc:creator>
  <cp:lastModifiedBy>Eleonora Paixao</cp:lastModifiedBy>
  <cp:lastPrinted>2014-06-23T18:33:44Z</cp:lastPrinted>
  <dcterms:created xsi:type="dcterms:W3CDTF">2012-10-10T17:05:50Z</dcterms:created>
  <dcterms:modified xsi:type="dcterms:W3CDTF">2014-06-23T18:43:03Z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0x0101000ED7991B2B3CB74DA37B6978072C2249</vt:lpwstr>
  </property>
</Properties>
</file>